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3.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drawings/drawing4.xml" ContentType="application/vnd.openxmlformats-officedocument.drawing+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drawings/drawing5.xml" ContentType="application/vnd.openxmlformats-officedocument.drawing+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drawings/drawing6.xml" ContentType="application/vnd.openxmlformats-officedocument.drawing+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drawings/drawing7.xml" ContentType="application/vnd.openxmlformats-officedocument.drawing+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showInkAnnotation="0" codeName="DieseArbeitsmappe" defaultThemeVersion="124226"/>
  <mc:AlternateContent xmlns:mc="http://schemas.openxmlformats.org/markup-compatibility/2006">
    <mc:Choice Requires="x15">
      <x15ac:absPath xmlns:x15ac="http://schemas.microsoft.com/office/spreadsheetml/2010/11/ac" url="G:\MLG Temp\Kinzel\"/>
    </mc:Choice>
  </mc:AlternateContent>
  <bookViews>
    <workbookView xWindow="600" yWindow="165" windowWidth="18120" windowHeight="7665" firstSheet="1" activeTab="1"/>
  </bookViews>
  <sheets>
    <sheet name="Deckblatt" sheetId="18" state="hidden" r:id="rId1"/>
    <sheet name="Basic" sheetId="9" r:id="rId2"/>
    <sheet name="EM-System" sheetId="1" r:id="rId3"/>
    <sheet name="Information Security" sheetId="5" r:id="rId4"/>
    <sheet name="Product Safety Management" sheetId="19" r:id="rId5"/>
    <sheet name="ASPICE" sheetId="16" r:id="rId6"/>
    <sheet name="ISO 26262" sheetId="17" r:id="rId7"/>
    <sheet name="Bewertung" sheetId="11" state="hidden" r:id="rId8"/>
    <sheet name="Hilfstabelle" sheetId="10" state="hidden" r:id="rId9"/>
  </sheets>
  <definedNames>
    <definedName name="_xlnm.Print_Area" localSheetId="3">'Information Security'!#REF!</definedName>
    <definedName name="_xlnm.Print_Titles" localSheetId="0">Deckblatt!$21:$21</definedName>
  </definedNames>
  <calcPr calcId="162913"/>
</workbook>
</file>

<file path=xl/calcChain.xml><?xml version="1.0" encoding="utf-8"?>
<calcChain xmlns="http://schemas.openxmlformats.org/spreadsheetml/2006/main">
  <c r="C13" i="18" l="1"/>
  <c r="K43" i="1" l="1"/>
  <c r="I43" i="1"/>
  <c r="M43" i="1" s="1"/>
  <c r="I66" i="1"/>
  <c r="K66" i="1"/>
  <c r="K62" i="1"/>
  <c r="I62" i="1"/>
  <c r="M62" i="1" s="1"/>
  <c r="M66" i="1" l="1"/>
  <c r="I41" i="11" l="1"/>
  <c r="C41" i="11"/>
  <c r="B74" i="9"/>
  <c r="B78" i="9"/>
  <c r="B76" i="9"/>
  <c r="C169" i="9"/>
  <c r="C168" i="9"/>
  <c r="C167" i="9"/>
  <c r="I17" i="11" l="1"/>
  <c r="D10" i="18" l="1"/>
  <c r="E10" i="18" l="1"/>
  <c r="K17" i="11"/>
  <c r="I6" i="11" l="1"/>
  <c r="K6" i="11" s="1"/>
  <c r="I7" i="11"/>
  <c r="K7" i="11" s="1"/>
  <c r="I8" i="11"/>
  <c r="K8" i="11" s="1"/>
  <c r="I9" i="11"/>
  <c r="K9" i="11" s="1"/>
  <c r="I5" i="11"/>
  <c r="K5" i="11" s="1"/>
  <c r="C9" i="11"/>
  <c r="C8" i="11"/>
  <c r="H37" i="9"/>
  <c r="F37" i="9"/>
  <c r="E8" i="18"/>
  <c r="E9" i="18"/>
  <c r="E2" i="11"/>
  <c r="I22" i="11" l="1"/>
  <c r="K22" i="11" s="1"/>
  <c r="N9" i="10"/>
  <c r="N8" i="10"/>
  <c r="C79" i="9"/>
  <c r="N7" i="10"/>
  <c r="I21" i="11"/>
  <c r="K21" i="11" s="1"/>
  <c r="C21" i="11"/>
  <c r="C22" i="11"/>
  <c r="I37" i="9"/>
  <c r="K42" i="11" s="1"/>
  <c r="C42" i="11" l="1"/>
  <c r="I42" i="11" s="1"/>
  <c r="C7" i="11" l="1"/>
  <c r="W9" i="11" l="1"/>
  <c r="V9" i="11"/>
  <c r="U9" i="11"/>
  <c r="T9" i="11"/>
  <c r="W8" i="11"/>
  <c r="V8" i="11"/>
  <c r="U8" i="11"/>
  <c r="T8" i="11"/>
  <c r="T6" i="11"/>
  <c r="U21" i="11" l="1"/>
  <c r="V22" i="11"/>
  <c r="T22" i="11"/>
  <c r="T21" i="11"/>
  <c r="S5" i="11" l="1"/>
  <c r="K41" i="11" l="1"/>
  <c r="C17" i="11"/>
  <c r="A2" i="11" l="1"/>
  <c r="K34" i="11" l="1"/>
  <c r="K36" i="11"/>
  <c r="H77" i="9"/>
  <c r="F77" i="9"/>
  <c r="F75" i="9"/>
  <c r="H75" i="9"/>
  <c r="C19" i="11" l="1"/>
  <c r="C20" i="11"/>
  <c r="I77" i="9"/>
  <c r="R1" i="10" s="1"/>
  <c r="I75" i="9"/>
  <c r="P1" i="10" s="1"/>
  <c r="W20" i="11" l="1"/>
  <c r="R2" i="10"/>
  <c r="R3" i="10"/>
  <c r="W19" i="11"/>
  <c r="P2" i="10"/>
  <c r="P3" i="10"/>
  <c r="U20" i="11"/>
  <c r="V20" i="11"/>
  <c r="U19" i="11"/>
  <c r="V19" i="11"/>
  <c r="T20" i="11"/>
  <c r="T19" i="11"/>
  <c r="F79" i="9"/>
  <c r="E5" i="9" l="1"/>
  <c r="U6" i="11" l="1"/>
  <c r="V6" i="11"/>
  <c r="W6" i="11"/>
  <c r="G15" i="19"/>
  <c r="I18" i="11" s="1"/>
  <c r="K18" i="11" s="1"/>
  <c r="C18" i="11" l="1"/>
  <c r="H142" i="9"/>
  <c r="F142" i="9"/>
  <c r="G35" i="11" l="1"/>
  <c r="I35" i="11"/>
  <c r="K35" i="11" s="1"/>
  <c r="K139" i="9"/>
  <c r="K138" i="9"/>
  <c r="C12" i="11" l="1"/>
  <c r="I12" i="11"/>
  <c r="K12" i="11" s="1"/>
  <c r="I39" i="11"/>
  <c r="K39" i="11" s="1"/>
  <c r="C39" i="11"/>
  <c r="L20" i="5" l="1"/>
  <c r="L31" i="5"/>
  <c r="L32" i="5"/>
  <c r="L57" i="5"/>
  <c r="K9" i="5"/>
  <c r="L9" i="5" s="1"/>
  <c r="K8" i="5"/>
  <c r="L8" i="5" s="1"/>
  <c r="L13" i="5"/>
  <c r="K14" i="5"/>
  <c r="L14" i="5" s="1"/>
  <c r="K15" i="5"/>
  <c r="L15" i="5" s="1"/>
  <c r="K19" i="5"/>
  <c r="L19" i="5" s="1"/>
  <c r="K20" i="5"/>
  <c r="K24" i="5"/>
  <c r="L24" i="5" s="1"/>
  <c r="K25" i="5"/>
  <c r="L25" i="5" s="1"/>
  <c r="K26" i="5"/>
  <c r="L26" i="5" s="1"/>
  <c r="K30" i="5"/>
  <c r="L30" i="5" s="1"/>
  <c r="K31" i="5"/>
  <c r="K32" i="5"/>
  <c r="K37" i="5"/>
  <c r="L37" i="5" s="1"/>
  <c r="K38" i="5"/>
  <c r="L38" i="5" s="1"/>
  <c r="K39" i="5"/>
  <c r="L39" i="5" s="1"/>
  <c r="K40" i="5"/>
  <c r="L40" i="5" s="1"/>
  <c r="K49" i="5"/>
  <c r="L49" i="5" s="1"/>
  <c r="K50" i="5"/>
  <c r="L50" i="5" s="1"/>
  <c r="K51" i="5"/>
  <c r="L51" i="5" s="1"/>
  <c r="K55" i="5"/>
  <c r="L55" i="5" s="1"/>
  <c r="K56" i="5"/>
  <c r="L56" i="5" s="1"/>
  <c r="K57" i="5"/>
  <c r="K61" i="5"/>
  <c r="L61" i="5" s="1"/>
  <c r="K62" i="5"/>
  <c r="L62" i="5" s="1"/>
  <c r="K66" i="5"/>
  <c r="L66" i="5" s="1"/>
  <c r="K67" i="5"/>
  <c r="L67" i="5" s="1"/>
  <c r="K68" i="5"/>
  <c r="L68" i="5" s="1"/>
  <c r="K7" i="5"/>
  <c r="L7" i="5" s="1"/>
  <c r="J70" i="5" l="1"/>
  <c r="I20" i="11" l="1"/>
  <c r="K20" i="11" s="1"/>
  <c r="G20" i="11"/>
  <c r="J139" i="9"/>
  <c r="J138" i="9"/>
  <c r="H139" i="9"/>
  <c r="H140" i="9"/>
  <c r="H138" i="9"/>
  <c r="F139" i="9"/>
  <c r="F140" i="9"/>
  <c r="F138" i="9"/>
  <c r="H97" i="9"/>
  <c r="H99" i="9"/>
  <c r="H101" i="9"/>
  <c r="H103" i="9"/>
  <c r="H105" i="9"/>
  <c r="H107" i="9"/>
  <c r="H109" i="9"/>
  <c r="H111" i="9"/>
  <c r="H95" i="9"/>
  <c r="F97" i="9"/>
  <c r="F99" i="9"/>
  <c r="F101" i="9"/>
  <c r="F103" i="9"/>
  <c r="F105" i="9"/>
  <c r="F107" i="9"/>
  <c r="F109" i="9"/>
  <c r="F111" i="9"/>
  <c r="F95" i="9"/>
  <c r="I37" i="11" l="1"/>
  <c r="K37" i="11" s="1"/>
  <c r="C37" i="11"/>
  <c r="G30" i="11"/>
  <c r="I30" i="11"/>
  <c r="I38" i="11"/>
  <c r="K38" i="11" s="1"/>
  <c r="C38" i="11"/>
  <c r="G31" i="11"/>
  <c r="I31" i="11"/>
  <c r="K31" i="11" s="1"/>
  <c r="G27" i="11"/>
  <c r="I27" i="11"/>
  <c r="K27" i="11" s="1"/>
  <c r="I11" i="11"/>
  <c r="K11" i="11" s="1"/>
  <c r="C11" i="11"/>
  <c r="G28" i="11"/>
  <c r="I28" i="11"/>
  <c r="K28" i="11" s="1"/>
  <c r="G32" i="11"/>
  <c r="I32" i="11"/>
  <c r="K32" i="11" s="1"/>
  <c r="C13" i="11"/>
  <c r="I13" i="11"/>
  <c r="K13" i="11" s="1"/>
  <c r="I29" i="11"/>
  <c r="K29" i="11" s="1"/>
  <c r="G29" i="11"/>
  <c r="I14" i="11"/>
  <c r="K14" i="11" s="1"/>
  <c r="C14" i="11"/>
  <c r="G25" i="11"/>
  <c r="I25" i="11"/>
  <c r="K24" i="11" s="1"/>
  <c r="G26" i="11"/>
  <c r="I26" i="11"/>
  <c r="K26" i="11" s="1"/>
  <c r="G33" i="11"/>
  <c r="I33" i="11"/>
  <c r="K33" i="11" s="1"/>
  <c r="H73" i="9"/>
  <c r="F73" i="9"/>
  <c r="N2" i="10" l="1"/>
  <c r="N3" i="10"/>
  <c r="N1" i="10"/>
  <c r="K30" i="11"/>
  <c r="J25" i="11"/>
  <c r="U17" i="11"/>
  <c r="U24" i="11" s="1"/>
  <c r="T17" i="11"/>
  <c r="T24" i="11" s="1"/>
  <c r="V17" i="11"/>
  <c r="V24" i="11" s="1"/>
  <c r="W17" i="11"/>
  <c r="W24" i="11" s="1"/>
  <c r="K25" i="11"/>
  <c r="K58" i="1"/>
  <c r="K54" i="1"/>
  <c r="K49" i="1"/>
  <c r="K41" i="1"/>
  <c r="K37" i="1"/>
  <c r="K33" i="1"/>
  <c r="K26" i="1"/>
  <c r="K22" i="1"/>
  <c r="K18" i="1"/>
  <c r="K14" i="1"/>
  <c r="K10" i="1"/>
  <c r="K6" i="1"/>
  <c r="I58" i="1"/>
  <c r="I54" i="1"/>
  <c r="I49" i="1"/>
  <c r="I41" i="1"/>
  <c r="I37" i="1"/>
  <c r="I33" i="1"/>
  <c r="M33" i="1" s="1"/>
  <c r="I26" i="1"/>
  <c r="M26" i="1" s="1"/>
  <c r="I22" i="1"/>
  <c r="I18" i="1"/>
  <c r="I14" i="1"/>
  <c r="I10" i="1"/>
  <c r="I6" i="1"/>
  <c r="M49" i="1" l="1"/>
  <c r="M54" i="1"/>
  <c r="M10" i="1"/>
  <c r="M18" i="1"/>
  <c r="M37" i="1"/>
  <c r="M41" i="1"/>
  <c r="M22" i="1"/>
  <c r="M14" i="1"/>
  <c r="M58" i="1"/>
  <c r="M6" i="1"/>
  <c r="M76" i="1" l="1"/>
  <c r="G19" i="11" s="1"/>
  <c r="I19" i="11"/>
  <c r="K19" i="11" s="1"/>
  <c r="E27" i="18"/>
  <c r="D181" i="9" l="1"/>
  <c r="C181" i="9"/>
  <c r="B181" i="9"/>
  <c r="A181" i="9"/>
  <c r="D177" i="9"/>
  <c r="C177" i="9"/>
  <c r="B177" i="9"/>
  <c r="A177" i="9"/>
  <c r="D173" i="9"/>
  <c r="C173" i="9"/>
  <c r="B173" i="9"/>
  <c r="A173" i="9"/>
  <c r="V28" i="11" l="1"/>
  <c r="M16" i="11"/>
  <c r="M15" i="11"/>
  <c r="M14" i="11"/>
  <c r="M13" i="11"/>
  <c r="L14" i="11"/>
  <c r="L16" i="11"/>
  <c r="L15" i="11"/>
  <c r="L13" i="11"/>
  <c r="I15" i="11"/>
  <c r="K15" i="11" s="1"/>
  <c r="C15" i="11"/>
  <c r="J5" i="11" l="1"/>
  <c r="A44" i="11" s="1"/>
  <c r="A48" i="11" l="1"/>
  <c r="A46" i="11"/>
  <c r="F55" i="11"/>
  <c r="A50" i="11"/>
  <c r="J43" i="11"/>
  <c r="J46" i="11"/>
  <c r="A51" i="11"/>
  <c r="A45" i="11"/>
  <c r="A52" i="11"/>
  <c r="C51" i="9" l="1"/>
  <c r="B51" i="9"/>
  <c r="A51" i="9"/>
  <c r="C47" i="9"/>
  <c r="B47" i="9"/>
  <c r="A47" i="9"/>
</calcChain>
</file>

<file path=xl/sharedStrings.xml><?xml version="1.0" encoding="utf-8"?>
<sst xmlns="http://schemas.openxmlformats.org/spreadsheetml/2006/main" count="1047" uniqueCount="609">
  <si>
    <t>ja</t>
  </si>
  <si>
    <t>10. Stehen die Server in einem geschützten Raum (Zugriff, Feuer, etc.)?</t>
  </si>
  <si>
    <t>Position</t>
  </si>
  <si>
    <t>Name</t>
  </si>
  <si>
    <t>Norm/Standard</t>
  </si>
  <si>
    <t>ppm</t>
  </si>
  <si>
    <t>EUR</t>
  </si>
  <si>
    <t>USD</t>
  </si>
  <si>
    <t>CHF</t>
  </si>
  <si>
    <t>GBP</t>
  </si>
  <si>
    <t>RMB</t>
  </si>
  <si>
    <t>Andere</t>
  </si>
  <si>
    <t>ID</t>
  </si>
  <si>
    <t>O.1</t>
  </si>
  <si>
    <t>O.2</t>
  </si>
  <si>
    <t>O.3</t>
  </si>
  <si>
    <t>O.4</t>
  </si>
  <si>
    <t>O.5</t>
  </si>
  <si>
    <t>O.6</t>
  </si>
  <si>
    <t>Status</t>
  </si>
  <si>
    <t>PAM:</t>
  </si>
  <si>
    <t>intacs-ID</t>
  </si>
  <si>
    <t>CL</t>
  </si>
  <si>
    <t>PA 1.1</t>
  </si>
  <si>
    <t>PA 2.1</t>
  </si>
  <si>
    <t>PA 2.2</t>
  </si>
  <si>
    <t>PA 3.1</t>
  </si>
  <si>
    <t>PA 3.2</t>
  </si>
  <si>
    <t>ACQ.4</t>
  </si>
  <si>
    <t>-</t>
  </si>
  <si>
    <t>SYS.2</t>
  </si>
  <si>
    <t>SYS.3</t>
  </si>
  <si>
    <t>SYS.4</t>
  </si>
  <si>
    <t>SYS.5</t>
  </si>
  <si>
    <t>SWE.1</t>
  </si>
  <si>
    <t>SWE.2</t>
  </si>
  <si>
    <t>Software Architectural Design</t>
  </si>
  <si>
    <t>SWE.3</t>
  </si>
  <si>
    <t>Software Det. Design and Unit Constr.</t>
  </si>
  <si>
    <t>SWE.4</t>
  </si>
  <si>
    <t>SWE.5</t>
  </si>
  <si>
    <t>SWE.6</t>
  </si>
  <si>
    <t>SUP.1</t>
  </si>
  <si>
    <t>SUP.8</t>
  </si>
  <si>
    <t>SUP.9</t>
  </si>
  <si>
    <t>SUP.10</t>
  </si>
  <si>
    <t>MAN.3</t>
  </si>
  <si>
    <t>SYS.1</t>
  </si>
  <si>
    <t>SUP.2</t>
  </si>
  <si>
    <t>SUP.4</t>
  </si>
  <si>
    <t>Joint Review</t>
  </si>
  <si>
    <t>MAN.5</t>
  </si>
  <si>
    <t>SPL.2</t>
  </si>
  <si>
    <t>The judgment should be performed by a certified Automotive SPICE lead assessor. If this is not applicable, information about the competencies of the person should be provided additionally.</t>
  </si>
  <si>
    <t>O.7</t>
  </si>
  <si>
    <t>O.8</t>
  </si>
  <si>
    <t>O.9</t>
  </si>
  <si>
    <t>O.10</t>
  </si>
  <si>
    <t>SYS.6</t>
  </si>
  <si>
    <t>HW.1</t>
  </si>
  <si>
    <t>HW.2</t>
  </si>
  <si>
    <t>HW.3</t>
  </si>
  <si>
    <t>HW.4</t>
  </si>
  <si>
    <t>HW.5</t>
  </si>
  <si>
    <t>HW.6</t>
  </si>
  <si>
    <t>HW.7</t>
  </si>
  <si>
    <t>HW.8</t>
  </si>
  <si>
    <t>HW.9</t>
  </si>
  <si>
    <t>HW.10</t>
  </si>
  <si>
    <t>SW.1</t>
  </si>
  <si>
    <t>SW.2</t>
  </si>
  <si>
    <t>SW.3</t>
  </si>
  <si>
    <t>SW.4</t>
  </si>
  <si>
    <t>SW.5</t>
  </si>
  <si>
    <t>SW.6</t>
  </si>
  <si>
    <t>SW.7</t>
  </si>
  <si>
    <t>SW.8</t>
  </si>
  <si>
    <t>SW.9</t>
  </si>
  <si>
    <t>SW.10</t>
  </si>
  <si>
    <t>SUP.3</t>
  </si>
  <si>
    <t>SUP.5</t>
  </si>
  <si>
    <t>SUP.6</t>
  </si>
  <si>
    <t>ASPICE</t>
  </si>
  <si>
    <t>UM-System:</t>
  </si>
  <si>
    <t>QM Zertifizierung:</t>
  </si>
  <si>
    <r>
      <t>1</t>
    </r>
    <r>
      <rPr>
        <b/>
        <sz val="7"/>
        <color rgb="FF0D3174"/>
        <rFont val="Times New Roman"/>
        <family val="1"/>
      </rPr>
      <t xml:space="preserve">         </t>
    </r>
    <r>
      <rPr>
        <b/>
        <sz val="18"/>
        <color rgb="FF0D3174"/>
        <rFont val="Calibri"/>
        <family val="2"/>
      </rPr>
      <t>Overall</t>
    </r>
  </si>
  <si>
    <t>Questions</t>
  </si>
  <si>
    <t>Short answer</t>
  </si>
  <si>
    <t>Details (if your answer is “Yes”)</t>
  </si>
  <si>
    <t>Supplier response</t>
  </si>
  <si>
    <t>Yes</t>
  </si>
  <si>
    <t>Do you have company policies about Automotive SPICE?</t>
  </si>
  <si>
    <t>e.g. Automotive SPICE v.3.1; target capability level of the company</t>
  </si>
  <si>
    <t>Do you establish company rules and processes to comply with the Automotive SPICE requirements?</t>
  </si>
  <si>
    <t>Do you have a function in your organization to implement/maintain the rules and processes?</t>
  </si>
  <si>
    <t>Do you have specific person(s) responsible for the implementation/maintenance?</t>
  </si>
  <si>
    <t>Do you perform audits/ assements according Automotive SPICE on a regular basis?</t>
  </si>
  <si>
    <t>Do you perform distributed development at your company?</t>
  </si>
  <si>
    <t>Please indicated all participating locations, including all areas or departments that contribute to the development of the project/ product, stating extent to which it is responsible (for example; customer project development, platform development, basic SW, application, system test, etc.)</t>
  </si>
  <si>
    <t>Result of recent Automotive SPICE assessment</t>
  </si>
  <si>
    <t>Current evaluation</t>
  </si>
  <si>
    <t>Date of assessment</t>
  </si>
  <si>
    <t>Date of evaluation</t>
  </si>
  <si>
    <t>According to VDA guidelines?</t>
  </si>
  <si>
    <t>Base of evaluation</t>
  </si>
  <si>
    <t>e.g. self-assessment</t>
  </si>
  <si>
    <t>Lead assessor</t>
  </si>
  <si>
    <t>Done by</t>
  </si>
  <si>
    <t>In</t>
  </si>
  <si>
    <t>Process attribute rating</t>
  </si>
  <si>
    <t>Evaluation based on process attributes</t>
  </si>
  <si>
    <t>VDA scope</t>
  </si>
  <si>
    <t>scope?</t>
  </si>
  <si>
    <t>Supplier Monitoring</t>
  </si>
  <si>
    <t>System Requirements Analysis</t>
  </si>
  <si>
    <t>System Architectural Design</t>
  </si>
  <si>
    <t>System Integration and Integration Test</t>
  </si>
  <si>
    <t>System Qualification Test</t>
  </si>
  <si>
    <t>Software Requirements Analysis</t>
  </si>
  <si>
    <t>Software Unit Verification</t>
  </si>
  <si>
    <t>Software Integration and Integration Test</t>
  </si>
  <si>
    <t>Software Qualification Test</t>
  </si>
  <si>
    <t>Quality Assurance</t>
  </si>
  <si>
    <t>Configuration Management</t>
  </si>
  <si>
    <t>Problem Resolution Management</t>
  </si>
  <si>
    <t>Change Request Management</t>
  </si>
  <si>
    <t>Project Management</t>
  </si>
  <si>
    <t>VDA scope extensions (optional)</t>
  </si>
  <si>
    <t>Requirements Elicitation</t>
  </si>
  <si>
    <t>Verification</t>
  </si>
  <si>
    <t>Risk Management</t>
  </si>
  <si>
    <t>Product Release</t>
  </si>
  <si>
    <t>Do you have company policies about ISO26262?</t>
  </si>
  <si>
    <t>What are your policies?</t>
  </si>
  <si>
    <t>Do you establish company rules and processes to comply with the ISO26262 requirements?</t>
  </si>
  <si>
    <t>Do you have education system to secure skills, capabilities, qualifications to comply with the safety life cycle requirements?</t>
  </si>
  <si>
    <t>Do you have quality control system, such as IATF16949 (ISO9001) or equivalent quality control standard?</t>
  </si>
  <si>
    <t>Do you have any confirmation measures (review, audit, assessment)?</t>
  </si>
  <si>
    <t>Do you have confirmation measures review report for the audit or assessment carried out in your company?</t>
  </si>
  <si>
    <t>Do you have certain confirmation measures review method (procedure)?</t>
  </si>
  <si>
    <t>Do you have rules (manual) for the review?</t>
  </si>
  <si>
    <t>Do you check whether your contractor complies with ISO26262, in deciding contractor?</t>
  </si>
  <si>
    <t>Do you perform audits/ assements according ISO 26262 on a regular basis?</t>
  </si>
  <si>
    <t>Do you have a specific system design flow and work product format (template) which comply with the functional safety requirements?</t>
  </si>
  <si>
    <t>Do you have specific rules or guidelines to perform the design jobs?</t>
  </si>
  <si>
    <t>Who (section, group, department or company) is responsible for maintaining the rules or guidelines (documents) for functional safety?</t>
  </si>
  <si>
    <t>Do you have system design guidelines for informal verification method (e.g. SysML, UML) and educate design engineers about the method (ASIL C, D)?</t>
  </si>
  <si>
    <t>Do you educate design engineers about module design method (e.g. hierarchical design, testability) for ASIL C, D?</t>
  </si>
  <si>
    <t>Do you carry out education about safety analysis methods (e.g. FTA, FMEA) for systems?</t>
  </si>
  <si>
    <t>Do you evaluate reliability of tools used for system development?</t>
  </si>
  <si>
    <t>Do you have specific hardware design job flow and work product format (template) which comply with the functional safety requirements?</t>
  </si>
  <si>
    <t>Have you defined and established work product format according to Part 5?</t>
  </si>
  <si>
    <t>Have you defined and established the processes according to Part 5?</t>
  </si>
  <si>
    <t>Do you educate design engineers about reliability design methods (e.g. robust design, hierarchical design)?</t>
  </si>
  <si>
    <t>Do you have record of establishing and implementing education programs concerning reliability?</t>
  </si>
  <si>
    <t>Do you carry out education about safety analysis methods (e.g. FTA, FMEA) for hardware?</t>
  </si>
  <si>
    <t>Do you carry out education about quantitative safety analysis methods (e.g. failure rate evaluation with FMEDA, PMHF) for ASIL (B), C, D?</t>
  </si>
  <si>
    <t>Do you have the education record?</t>
  </si>
  <si>
    <t>How do you evaluate reliability of tools used for system development?</t>
  </si>
  <si>
    <t>When using qualified hardware component, do you follow the procedure and use the method defined by the standard?</t>
  </si>
  <si>
    <r>
      <t>a.</t>
    </r>
    <r>
      <rPr>
        <sz val="7"/>
        <color rgb="FF4B4B4B"/>
        <rFont val="Times New Roman"/>
        <family val="1"/>
      </rPr>
      <t xml:space="preserve">  </t>
    </r>
    <r>
      <rPr>
        <sz val="8"/>
        <color rgb="FF4B4B4B"/>
        <rFont val="Calibri"/>
        <family val="2"/>
      </rPr>
      <t>Do you have hardware component qualification?</t>
    </r>
  </si>
  <si>
    <t>Is verification review method (e.g. inspection procedure) defined and implemented (ASIL C, D)?</t>
  </si>
  <si>
    <t>Do you have inspection procedure review manual, check sheets, review record?</t>
  </si>
  <si>
    <t>Have you established a method for planning hardware test, software-hardware integration test and deciding test items? Do you educate design engineers about the method?</t>
  </si>
  <si>
    <r>
      <t>a.</t>
    </r>
    <r>
      <rPr>
        <sz val="7"/>
        <color rgb="FF4B4B4B"/>
        <rFont val="Times New Roman"/>
        <family val="1"/>
      </rPr>
      <t xml:space="preserve">  </t>
    </r>
    <r>
      <rPr>
        <sz val="8"/>
        <color rgb="FF4B4B4B"/>
        <rFont val="Calibri"/>
        <family val="2"/>
      </rPr>
      <t>Do you have hardware test plan and hardware-software integration test plan?</t>
    </r>
  </si>
  <si>
    <r>
      <t>b.</t>
    </r>
    <r>
      <rPr>
        <sz val="7"/>
        <color rgb="FF4B4B4B"/>
        <rFont val="Times New Roman"/>
        <family val="1"/>
      </rPr>
      <t xml:space="preserve">  </t>
    </r>
    <r>
      <rPr>
        <sz val="8"/>
        <color rgb="FF4B4B4B"/>
        <rFont val="Calibri"/>
        <family val="2"/>
      </rPr>
      <t>Do you educate design engineers about the verification methods of integration/system tests or conduct on-the-job training?</t>
    </r>
  </si>
  <si>
    <t>Does the quality management system control the facilities used for the above tests?</t>
  </si>
  <si>
    <r>
      <t>a.</t>
    </r>
    <r>
      <rPr>
        <sz val="7"/>
        <color rgb="FF4B4B4B"/>
        <rFont val="Times New Roman"/>
        <family val="1"/>
      </rPr>
      <t xml:space="preserve">  </t>
    </r>
    <r>
      <rPr>
        <sz val="8"/>
        <color rgb="FF4B4B4B"/>
        <rFont val="Calibri"/>
        <family val="2"/>
      </rPr>
      <t>Do you have measuring device calibration rules (ISO9001)?</t>
    </r>
  </si>
  <si>
    <r>
      <t>b.</t>
    </r>
    <r>
      <rPr>
        <sz val="7"/>
        <color rgb="FF4B4B4B"/>
        <rFont val="Times New Roman"/>
        <family val="1"/>
      </rPr>
      <t xml:space="preserve">  </t>
    </r>
    <r>
      <rPr>
        <sz val="8"/>
        <color rgb="FF4B4B4B"/>
        <rFont val="Calibri"/>
        <family val="2"/>
      </rPr>
      <t>Do the calibrated devices have the calibration stickers (ISO9001)?</t>
    </r>
  </si>
  <si>
    <t>Do you have specific software design flow and work product format (template) which comply with the functional safety requirements?</t>
  </si>
  <si>
    <t>Have you defined and established work product format according to Part 6?</t>
  </si>
  <si>
    <t>Have you defined and established processes according to Part 6?</t>
  </si>
  <si>
    <t>Have you established the development language coding guidelines? Do you educate design engineers about the guidelines?</t>
  </si>
  <si>
    <r>
      <t>a.</t>
    </r>
    <r>
      <rPr>
        <sz val="7"/>
        <color rgb="FF4B4B4B"/>
        <rFont val="Times New Roman"/>
        <family val="1"/>
      </rPr>
      <t xml:space="preserve">  </t>
    </r>
    <r>
      <rPr>
        <sz val="8"/>
        <color rgb="FF4B4B4B"/>
        <rFont val="Calibri"/>
        <family val="2"/>
      </rPr>
      <t>Do you carry out processes according to Automotive SPICE (what is your target level)?</t>
    </r>
  </si>
  <si>
    <r>
      <t>b.</t>
    </r>
    <r>
      <rPr>
        <sz val="7"/>
        <color rgb="FF4B4B4B"/>
        <rFont val="Times New Roman"/>
        <family val="1"/>
      </rPr>
      <t xml:space="preserve">  </t>
    </r>
    <r>
      <rPr>
        <sz val="8"/>
        <color rgb="FF4B4B4B"/>
        <rFont val="Calibri"/>
        <family val="2"/>
      </rPr>
      <t>Is your source code written in MISRA-C?</t>
    </r>
  </si>
  <si>
    <t>Do you have software design guidelines for informal verification method (e.g. SysML, UML) and educate design engineers about the method (ASIL B, C, D)?</t>
  </si>
  <si>
    <r>
      <t>a.</t>
    </r>
    <r>
      <rPr>
        <sz val="7"/>
        <color rgb="FF4B4B4B"/>
        <rFont val="Times New Roman"/>
        <family val="1"/>
      </rPr>
      <t xml:space="preserve">  </t>
    </r>
    <r>
      <rPr>
        <sz val="8"/>
        <color rgb="FF4B4B4B"/>
        <rFont val="Calibri"/>
        <family val="2"/>
      </rPr>
      <t>Do you check the design engineer's understanding of specification?</t>
    </r>
  </si>
  <si>
    <r>
      <t>b.</t>
    </r>
    <r>
      <rPr>
        <sz val="7"/>
        <color rgb="FF4B4B4B"/>
        <rFont val="Times New Roman"/>
        <family val="1"/>
      </rPr>
      <t xml:space="preserve">  </t>
    </r>
    <r>
      <rPr>
        <sz val="8"/>
        <color rgb="FF4B4B4B"/>
        <rFont val="Calibri"/>
        <family val="2"/>
      </rPr>
      <t>Have you determined informal verification method?</t>
    </r>
  </si>
  <si>
    <t>Do you educate design engineers about design principles required for each ASIL for software architecture design, unit design, implementation and test?</t>
  </si>
  <si>
    <t>Do you explain and educate design engineers about in-house rules and guidelines about functional safety?</t>
  </si>
  <si>
    <t>Do you carry out education about safety analysis methods and dependent failure analysis method (e.g. FTA, FMEA) for software?</t>
  </si>
  <si>
    <t>Is verification review method (e.g. inspection procedure) defined and implemented (ASIL B, C, D)?</t>
  </si>
  <si>
    <t>Have you established a method for planning unit test, software integration test and deciding test items? Do you educate design engineers about the method?</t>
  </si>
  <si>
    <r>
      <t>a.</t>
    </r>
    <r>
      <rPr>
        <sz val="7"/>
        <color rgb="FF4B4B4B"/>
        <rFont val="Times New Roman"/>
        <family val="1"/>
      </rPr>
      <t xml:space="preserve">  </t>
    </r>
    <r>
      <rPr>
        <sz val="8"/>
        <color rgb="FF4B4B4B"/>
        <rFont val="Calibri"/>
        <family val="2"/>
      </rPr>
      <t xml:space="preserve">Do you have software test plan and hardware-software integration test plan? </t>
    </r>
  </si>
  <si>
    <t>Do you have a facility, with which you can conduct tests in a simulated environment similar to the one you want?</t>
  </si>
  <si>
    <t>What type of facility is it (e.g. chassis dynamometer, engine bench, HILS, SILS)?</t>
  </si>
  <si>
    <t>When using qualified software component, do you follow the procedure and use the method defined by the standard?</t>
  </si>
  <si>
    <t>Do you have software component qualification? Who (in-house or third party authority) qualified the component?</t>
  </si>
  <si>
    <t>Do you have an experience of delivering ASIL products to a car manufacturer?</t>
  </si>
  <si>
    <t>Do you have an experience of delivering a product, which complies with ISO26262, to OEM (TIER 1) manufacturer?</t>
  </si>
  <si>
    <t>Did you appoint a safety manager for the required scope of development? Do you have a system to maintain safety processes?</t>
  </si>
  <si>
    <t>Do you have specific standard, procedure or manual to appoint a safety manager?</t>
  </si>
  <si>
    <t xml:space="preserve">Do you establish a system to ensure traceability for safety requirements?  </t>
  </si>
  <si>
    <r>
      <t>a.</t>
    </r>
    <r>
      <rPr>
        <sz val="7"/>
        <color rgb="FF4B4B4B"/>
        <rFont val="Times New Roman"/>
        <family val="1"/>
      </rPr>
      <t xml:space="preserve">  </t>
    </r>
    <r>
      <rPr>
        <sz val="8"/>
        <color rgb="FF4B4B4B"/>
        <rFont val="Calibri"/>
        <family val="2"/>
      </rPr>
      <t>How do you check traceability for safety target, functional safety requirements, and technical safety requirements?</t>
    </r>
  </si>
  <si>
    <r>
      <t>b.</t>
    </r>
    <r>
      <rPr>
        <sz val="7"/>
        <color rgb="FF4B4B4B"/>
        <rFont val="Times New Roman"/>
        <family val="1"/>
      </rPr>
      <t xml:space="preserve">  </t>
    </r>
    <r>
      <rPr>
        <sz val="8"/>
        <color rgb="FF4B4B4B"/>
        <rFont val="Calibri"/>
        <family val="2"/>
      </rPr>
      <t>How do you manage traceability if a change is made?</t>
    </r>
  </si>
  <si>
    <t>Have you established a system to place work product under configuration management (e.g. IATF16949, ISO10007, and ISO/IEC12207)?</t>
  </si>
  <si>
    <t>Do you use work product management (record) together with quality management system (e.g. IATF16949, ISO10007, and ISO/IEC12207)?</t>
  </si>
  <si>
    <t>Have you established change management system for work product and safety requirements?</t>
  </si>
  <si>
    <t>What type of change management (tool) is it?</t>
  </si>
  <si>
    <t>Have you established document management system (document number, version update) for work products and reports?</t>
  </si>
  <si>
    <t>What type of document management (tool) is it?</t>
  </si>
  <si>
    <t>ASPICE:</t>
  </si>
  <si>
    <t>ISO 26262:</t>
  </si>
  <si>
    <t>Basis LSA</t>
  </si>
  <si>
    <t>UM-System</t>
  </si>
  <si>
    <t>Informationssicherheit</t>
  </si>
  <si>
    <t>Deckblatt</t>
  </si>
  <si>
    <t>Tabellenblatt</t>
  </si>
  <si>
    <t>Beschreibung</t>
  </si>
  <si>
    <t>Produktsicherheit</t>
  </si>
  <si>
    <t>Zusatzfragebogen für Lieferanten von Elektronikbauteilen die Einfluss auf die Funktionale-Sicherheit unseres Systems haben.</t>
  </si>
  <si>
    <t xml:space="preserve">beantworten zu lassen. </t>
  </si>
  <si>
    <t>Arbeitsanweisung Einkauf:</t>
  </si>
  <si>
    <t xml:space="preserve">Fragebogen </t>
  </si>
  <si>
    <t>Basis:</t>
  </si>
  <si>
    <t>Informationssicherheit:</t>
  </si>
  <si>
    <t xml:space="preserve">Produktsicherheit: </t>
  </si>
  <si>
    <t>Überprüfung ob Deckblatt vollständig ausgefüllt ist.</t>
  </si>
  <si>
    <r>
      <rPr>
        <sz val="12"/>
        <color rgb="FFEA5906"/>
        <rFont val="Calibri"/>
        <family val="2"/>
        <scheme val="minor"/>
      </rPr>
      <t>*</t>
    </r>
    <r>
      <rPr>
        <sz val="12"/>
        <color rgb="FF4B4B4B"/>
        <rFont val="Calibri"/>
        <family val="2"/>
        <scheme val="minor"/>
      </rPr>
      <t>Falls ja, das Deckblatt als erledigt markieren</t>
    </r>
    <r>
      <rPr>
        <b/>
        <sz val="12"/>
        <color rgb="FF4B4B4B"/>
        <rFont val="Calibri"/>
        <family val="2"/>
        <scheme val="minor"/>
      </rPr>
      <t xml:space="preserve"> </t>
    </r>
    <r>
      <rPr>
        <b/>
        <sz val="12"/>
        <color rgb="FFC00000"/>
        <rFont val="Calibri"/>
        <family val="2"/>
        <scheme val="minor"/>
      </rPr>
      <t xml:space="preserve">(Achtung: nach Setzten des Hakens </t>
    </r>
  </si>
  <si>
    <r>
      <rPr>
        <b/>
        <sz val="12"/>
        <color rgb="FFEA5906"/>
        <rFont val="Calibri"/>
        <family val="2"/>
        <scheme val="minor"/>
      </rPr>
      <t>*</t>
    </r>
    <r>
      <rPr>
        <b/>
        <sz val="12"/>
        <color rgb="FF4B4B4B"/>
        <rFont val="Calibri"/>
        <family val="2"/>
        <scheme val="minor"/>
      </rPr>
      <t xml:space="preserve">Deckblatt vollständig ausgefüllt </t>
    </r>
  </si>
  <si>
    <t>▲- Indicates Stopping Parameter.  Action plan due immediately</t>
  </si>
  <si>
    <t>NA</t>
  </si>
  <si>
    <t>Observations</t>
  </si>
  <si>
    <t>Not 
Applicable</t>
  </si>
  <si>
    <t>Low
Risk</t>
  </si>
  <si>
    <t>No
Risk</t>
  </si>
  <si>
    <t>Medium 
Risk</t>
  </si>
  <si>
    <t>High Risk/
No Evidence</t>
  </si>
  <si>
    <t>Note : 
3 = Low Risk, best in product safety practice, benchmarking level
2 = They have a good product safety practice in place
1 = They have an ok product safety practice in place and needs improvement
0 = No practice in product safety place, needs immediate actions</t>
  </si>
  <si>
    <r>
      <t>1</t>
    </r>
    <r>
      <rPr>
        <b/>
        <sz val="7"/>
        <color rgb="FF0D3174"/>
        <rFont val="Calibri"/>
        <family val="2"/>
        <scheme val="minor"/>
      </rPr>
      <t xml:space="preserve">         </t>
    </r>
    <r>
      <rPr>
        <b/>
        <sz val="18"/>
        <color rgb="FF0D3174"/>
        <rFont val="Calibri"/>
        <family val="2"/>
        <scheme val="minor"/>
      </rPr>
      <t xml:space="preserve">Overall </t>
    </r>
  </si>
  <si>
    <r>
      <t>1</t>
    </r>
    <r>
      <rPr>
        <b/>
        <sz val="7"/>
        <color rgb="FF0D3174"/>
        <rFont val="Calibri"/>
        <family val="2"/>
        <scheme val="minor"/>
      </rPr>
      <t xml:space="preserve">         </t>
    </r>
    <r>
      <rPr>
        <b/>
        <sz val="18"/>
        <color rgb="FF0D3174"/>
        <rFont val="Calibri"/>
        <family val="2"/>
        <scheme val="minor"/>
      </rPr>
      <t>Resspective process capability</t>
    </r>
  </si>
  <si>
    <t xml:space="preserve">Bewertung </t>
  </si>
  <si>
    <t>Gewichtung</t>
  </si>
  <si>
    <t>Bezug Ja</t>
  </si>
  <si>
    <t xml:space="preserve">Bezug nein </t>
  </si>
  <si>
    <t xml:space="preserve">Bewertung: </t>
  </si>
  <si>
    <t>Data-Universal-Numbering-System</t>
  </si>
  <si>
    <t>www.mekra.de</t>
  </si>
  <si>
    <t>FMEA:</t>
  </si>
  <si>
    <t>PPF oder PPAP:</t>
  </si>
  <si>
    <t>8D:</t>
  </si>
  <si>
    <t>IMDS:</t>
  </si>
  <si>
    <t>Automotive Spice:</t>
  </si>
  <si>
    <t>ASPIC:</t>
  </si>
  <si>
    <t>Ergebnis Fragebogen:</t>
  </si>
  <si>
    <t xml:space="preserve">Hardfacts </t>
  </si>
  <si>
    <t xml:space="preserve">Softfacts </t>
  </si>
  <si>
    <t xml:space="preserve">APQP: </t>
  </si>
  <si>
    <t xml:space="preserve">SPC: </t>
  </si>
  <si>
    <t xml:space="preserve">Produktguppe / Kernkompet. </t>
  </si>
  <si>
    <t xml:space="preserve">BEWERTUNG </t>
  </si>
  <si>
    <t>Bitte auswählen</t>
  </si>
  <si>
    <t xml:space="preserve">Details </t>
  </si>
  <si>
    <t>4.1</t>
  </si>
  <si>
    <t>2. Werden eingehende Waren (Teile, Komponenten, Baugruppen) einer unverzüglichen Qualitätsprüfung unterzogen?</t>
  </si>
  <si>
    <t xml:space="preserve">Grund für das Nichtbestehen des Lieferanten </t>
  </si>
  <si>
    <t>muss</t>
  </si>
  <si>
    <t xml:space="preserve">Ergebnis </t>
  </si>
  <si>
    <t>Beim versenden der LSA darauf hinweisen, dass zusätzlich zu einem unterzeichneten Exemplar (z. B. als PDF), die ausgefüllten Fragebögen auch im ursprünglichen Dateiformat (Excel) benötigt werden.</t>
  </si>
  <si>
    <t xml:space="preserve"> ist die Bearbeitung des Deckblattes nicht mehr möglich!)</t>
  </si>
  <si>
    <t>Fragebogen für alle potenziellen Lieferanten zur Produktsicherheit.</t>
  </si>
  <si>
    <t>Zusatzfragebogen für Lieferanten ohne Informationssicherheits- managementsystem (ISO 27001 oder TISAX).</t>
  </si>
  <si>
    <t>Zusatzfragebogen für Lieferanten ohne Umweltmanagementsystem 
(ISO 14001 oder EMAS).</t>
  </si>
  <si>
    <t>Grundlagendokument für alle potenziellen Lieferanten.</t>
  </si>
  <si>
    <t>Produktsicherheit:</t>
  </si>
  <si>
    <t>Auswahlfunktionen bei ASPICE und ISO 26262</t>
  </si>
  <si>
    <t xml:space="preserve">Gesamtbewertung HF </t>
  </si>
  <si>
    <t>MSA:</t>
  </si>
  <si>
    <t>1= Nicht bestanden</t>
  </si>
  <si>
    <t xml:space="preserve">Datum </t>
  </si>
  <si>
    <t>3=Bestanden</t>
  </si>
  <si>
    <t>2= Auflagen</t>
  </si>
  <si>
    <t>Bewertung</t>
  </si>
  <si>
    <t xml:space="preserve">Zusatzpunkte </t>
  </si>
  <si>
    <t>ASPICE &amp; Fusi</t>
  </si>
  <si>
    <t>Fusi</t>
  </si>
  <si>
    <t>Standard</t>
  </si>
  <si>
    <t>Bewertung der Aufstufung</t>
  </si>
  <si>
    <t xml:space="preserve">Yes </t>
  </si>
  <si>
    <t>No</t>
  </si>
  <si>
    <t xml:space="preserve">a. Do you have any company rules or manual to comply with the functional safety requirements?
b. When did you establish the rules?
c. What kinds of company rules or manual concerning Automotive SPICE do you have?
d. How many pages does the company rules or manual have?
</t>
  </si>
  <si>
    <t>a. When was the last third party audit and assessment in your company? 
b. When was the last internal audit and assessment in your company?
(Please indicate Assessment class according VDA Automotive SPICE Guidelines and category of independence according ISO/ IEC 33002)</t>
  </si>
  <si>
    <t>Please fill with the details.</t>
  </si>
  <si>
    <t>SYS.7</t>
  </si>
  <si>
    <t>SYS.8</t>
  </si>
  <si>
    <t>Have you established a method for planning software-hardware integration test and system test and deciding test items? Do you educate design engineers about the method?</t>
  </si>
  <si>
    <t>Do you educate design engineers about these tests or conduct on-the-job training?</t>
  </si>
  <si>
    <t>SYS.9</t>
  </si>
  <si>
    <t>Are the facilities used for the above tests under the control of quality management system?</t>
  </si>
  <si>
    <t>SYS.10</t>
  </si>
  <si>
    <t>SYS.11</t>
  </si>
  <si>
    <t>SYS.12</t>
  </si>
  <si>
    <r>
      <t>a.</t>
    </r>
    <r>
      <rPr>
        <sz val="7"/>
        <color rgb="FF4B4B4B"/>
        <rFont val="Times New Roman"/>
        <family val="1"/>
      </rPr>
      <t xml:space="preserve">    </t>
    </r>
    <r>
      <rPr>
        <sz val="8"/>
        <color rgb="FF4B4B4B"/>
        <rFont val="Calibri"/>
        <family val="2"/>
      </rPr>
      <t>Do you have any company rules or manual to comply with the functional safety requirements?</t>
    </r>
  </si>
  <si>
    <r>
      <t>b.</t>
    </r>
    <r>
      <rPr>
        <sz val="7"/>
        <color rgb="FF4B4B4B"/>
        <rFont val="Times New Roman"/>
        <family val="1"/>
      </rPr>
      <t xml:space="preserve">    </t>
    </r>
    <r>
      <rPr>
        <sz val="8"/>
        <color rgb="FF4B4B4B"/>
        <rFont val="Calibri"/>
        <family val="2"/>
      </rPr>
      <t>When did you establish the rules?</t>
    </r>
  </si>
  <si>
    <r>
      <t>c.</t>
    </r>
    <r>
      <rPr>
        <sz val="7"/>
        <color rgb="FF4B4B4B"/>
        <rFont val="Times New Roman"/>
        <family val="1"/>
      </rPr>
      <t xml:space="preserve">     </t>
    </r>
    <r>
      <rPr>
        <sz val="8"/>
        <color rgb="FF4B4B4B"/>
        <rFont val="Calibri"/>
        <family val="2"/>
      </rPr>
      <t>What kinds of company rules or manual concerning ISO 26262 do you have?</t>
    </r>
  </si>
  <si>
    <r>
      <t>d.</t>
    </r>
    <r>
      <rPr>
        <sz val="7"/>
        <color rgb="FF4B4B4B"/>
        <rFont val="Times New Roman"/>
        <family val="1"/>
      </rPr>
      <t xml:space="preserve">    </t>
    </r>
    <r>
      <rPr>
        <sz val="8"/>
        <color rgb="FF4B4B4B"/>
        <rFont val="Calibri"/>
        <family val="2"/>
      </rPr>
      <t>How many pages does the company rules or manual have?</t>
    </r>
  </si>
  <si>
    <r>
      <t>a.</t>
    </r>
    <r>
      <rPr>
        <sz val="7"/>
        <color rgb="FF4B4B4B"/>
        <rFont val="Times New Roman"/>
        <family val="1"/>
      </rPr>
      <t xml:space="preserve">  </t>
    </r>
    <r>
      <rPr>
        <sz val="8"/>
        <color rgb="FF4B4B4B"/>
        <rFont val="Calibri"/>
        <family val="2"/>
      </rPr>
      <t>Do you have engineer’ skill/ knowledge evaluation system for the education about functional safety?</t>
    </r>
  </si>
  <si>
    <r>
      <t>b.</t>
    </r>
    <r>
      <rPr>
        <sz val="7"/>
        <color rgb="FF4B4B4B"/>
        <rFont val="Times New Roman"/>
        <family val="1"/>
      </rPr>
      <t xml:space="preserve">  </t>
    </r>
    <r>
      <rPr>
        <sz val="8"/>
        <color rgb="FF4B4B4B"/>
        <rFont val="Calibri"/>
        <family val="2"/>
      </rPr>
      <t>Who (in-house or third party authority) qualifies him/ her as auditor/ assessor for functional safety?</t>
    </r>
  </si>
  <si>
    <r>
      <t>a.</t>
    </r>
    <r>
      <rPr>
        <sz val="7"/>
        <color rgb="FF4B4B4B"/>
        <rFont val="Times New Roman"/>
        <family val="1"/>
      </rPr>
      <t xml:space="preserve">  </t>
    </r>
    <r>
      <rPr>
        <sz val="8"/>
        <color rgb="FF4B4B4B"/>
        <rFont val="Calibri"/>
        <family val="2"/>
      </rPr>
      <t>e.g. IATF16949, ISO9001, IEC61508</t>
    </r>
  </si>
  <si>
    <r>
      <t>b.</t>
    </r>
    <r>
      <rPr>
        <sz val="7"/>
        <color rgb="FF4B4B4B"/>
        <rFont val="Times New Roman"/>
        <family val="1"/>
      </rPr>
      <t xml:space="preserve">  </t>
    </r>
    <r>
      <rPr>
        <sz val="8"/>
        <color rgb="FF4B4B4B"/>
        <rFont val="Calibri"/>
        <family val="2"/>
      </rPr>
      <t>Do you have certificates? (If so, please append a copy of the certificate)</t>
    </r>
  </si>
  <si>
    <r>
      <t>a.</t>
    </r>
    <r>
      <rPr>
        <sz val="7"/>
        <color rgb="FF4B4B4B"/>
        <rFont val="Times New Roman"/>
        <family val="1"/>
      </rPr>
      <t xml:space="preserve">  </t>
    </r>
    <r>
      <rPr>
        <sz val="8"/>
        <color rgb="FF4B4B4B"/>
        <rFont val="Calibri"/>
        <family val="2"/>
      </rPr>
      <t>When was the last third party audit and assessment in your company?</t>
    </r>
  </si>
  <si>
    <r>
      <t>b.</t>
    </r>
    <r>
      <rPr>
        <sz val="7"/>
        <color rgb="FF4B4B4B"/>
        <rFont val="Times New Roman"/>
        <family val="1"/>
      </rPr>
      <t xml:space="preserve">  </t>
    </r>
    <r>
      <rPr>
        <sz val="8"/>
        <color rgb="FF4B4B4B"/>
        <rFont val="Calibri"/>
        <family val="2"/>
      </rPr>
      <t>When was the last internal audit and assessment in your company?</t>
    </r>
  </si>
  <si>
    <r>
      <t>a.</t>
    </r>
    <r>
      <rPr>
        <sz val="7"/>
        <color rgb="FF4B4B4B"/>
        <rFont val="Times New Roman"/>
        <family val="1"/>
      </rPr>
      <t xml:space="preserve">  </t>
    </r>
    <r>
      <rPr>
        <sz val="8"/>
        <color rgb="FF4B4B4B"/>
        <rFont val="Calibri"/>
        <family val="2"/>
      </rPr>
      <t>Do you have record of educating them about informal verification method (SysML, UML)?</t>
    </r>
  </si>
  <si>
    <r>
      <t>b.</t>
    </r>
    <r>
      <rPr>
        <sz val="7"/>
        <color rgb="FF4B4B4B"/>
        <rFont val="Times New Roman"/>
        <family val="1"/>
      </rPr>
      <t xml:space="preserve">  </t>
    </r>
    <r>
      <rPr>
        <sz val="8"/>
        <color rgb="FF4B4B4B"/>
        <rFont val="Calibri"/>
        <family val="2"/>
      </rPr>
      <t>Do you have specific skill levels for the education about informal verification method?</t>
    </r>
  </si>
  <si>
    <r>
      <t>c.</t>
    </r>
    <r>
      <rPr>
        <sz val="7"/>
        <color rgb="FF4B4B4B"/>
        <rFont val="Times New Roman"/>
        <family val="1"/>
      </rPr>
      <t xml:space="preserve">   </t>
    </r>
    <r>
      <rPr>
        <sz val="8"/>
        <color rgb="FF4B4B4B"/>
        <rFont val="Calibri"/>
        <family val="2"/>
      </rPr>
      <t>Do you hire a teacher of informal verification method in-house or from outside?</t>
    </r>
  </si>
  <si>
    <r>
      <t>d.</t>
    </r>
    <r>
      <rPr>
        <sz val="7"/>
        <color rgb="FF4B4B4B"/>
        <rFont val="Times New Roman"/>
        <family val="1"/>
      </rPr>
      <t xml:space="preserve">  </t>
    </r>
    <r>
      <rPr>
        <sz val="8"/>
        <color rgb="FF4B4B4B"/>
        <rFont val="Calibri"/>
        <family val="2"/>
      </rPr>
      <t>Who decides engineers' skill levels for informal verification method?</t>
    </r>
  </si>
  <si>
    <r>
      <t>e.</t>
    </r>
    <r>
      <rPr>
        <sz val="7"/>
        <color rgb="FF4B4B4B"/>
        <rFont val="Times New Roman"/>
        <family val="1"/>
      </rPr>
      <t xml:space="preserve">  </t>
    </r>
    <r>
      <rPr>
        <sz val="8"/>
        <color rgb="FF4B4B4B"/>
        <rFont val="Calibri"/>
        <family val="2"/>
      </rPr>
      <t>Do you specify the expiry date for the skills?</t>
    </r>
  </si>
  <si>
    <r>
      <t>a.</t>
    </r>
    <r>
      <rPr>
        <sz val="7"/>
        <color rgb="FF4B4B4B"/>
        <rFont val="Times New Roman"/>
        <family val="1"/>
      </rPr>
      <t xml:space="preserve">  </t>
    </r>
    <r>
      <rPr>
        <sz val="8"/>
        <color rgb="FF4B4B4B"/>
        <rFont val="Calibri"/>
        <family val="2"/>
      </rPr>
      <t>Do you have specific procedure or manual to maintain development-engineering tools?</t>
    </r>
  </si>
  <si>
    <r>
      <t>b.</t>
    </r>
    <r>
      <rPr>
        <sz val="7"/>
        <color rgb="FF4B4B4B"/>
        <rFont val="Times New Roman"/>
        <family val="1"/>
      </rPr>
      <t xml:space="preserve">  </t>
    </r>
    <r>
      <rPr>
        <sz val="8"/>
        <color rgb="FF4B4B4B"/>
        <rFont val="Calibri"/>
        <family val="2"/>
      </rPr>
      <t>Who and when (how often) maintains the procedure/manual?</t>
    </r>
  </si>
  <si>
    <r>
      <t>c.</t>
    </r>
    <r>
      <rPr>
        <sz val="7"/>
        <color rgb="FF4B4B4B"/>
        <rFont val="Times New Roman"/>
        <family val="1"/>
      </rPr>
      <t xml:space="preserve">   </t>
    </r>
    <r>
      <rPr>
        <sz val="8"/>
        <color rgb="FF4B4B4B"/>
        <rFont val="Calibri"/>
        <family val="2"/>
      </rPr>
      <t>Does certification authority certify the tools?</t>
    </r>
  </si>
  <si>
    <r>
      <t>a.</t>
    </r>
    <r>
      <rPr>
        <sz val="7"/>
        <color rgb="FF4B4B4B"/>
        <rFont val="Times New Roman"/>
        <family val="1"/>
      </rPr>
      <t xml:space="preserve">  </t>
    </r>
    <r>
      <rPr>
        <sz val="8"/>
        <color rgb="FF4B4B4B"/>
        <rFont val="Calibri"/>
        <family val="2"/>
      </rPr>
      <t>Do you have rules or manual defining inspection procedure?</t>
    </r>
  </si>
  <si>
    <r>
      <t>b.</t>
    </r>
    <r>
      <rPr>
        <sz val="7"/>
        <color rgb="FF4B4B4B"/>
        <rFont val="Times New Roman"/>
        <family val="1"/>
      </rPr>
      <t xml:space="preserve">  </t>
    </r>
    <r>
      <rPr>
        <sz val="8"/>
        <color rgb="FF4B4B4B"/>
        <rFont val="Calibri"/>
        <family val="2"/>
      </rPr>
      <t>Do you have verification review rules or manual?</t>
    </r>
  </si>
  <si>
    <r>
      <t>c.</t>
    </r>
    <r>
      <rPr>
        <sz val="7"/>
        <color rgb="FF4B4B4B"/>
        <rFont val="Times New Roman"/>
        <family val="1"/>
      </rPr>
      <t xml:space="preserve">   </t>
    </r>
    <r>
      <rPr>
        <sz val="8"/>
        <color rgb="FF4B4B4B"/>
        <rFont val="Calibri"/>
        <family val="2"/>
      </rPr>
      <t>Do you have the verification review report?</t>
    </r>
  </si>
  <si>
    <r>
      <t>d.</t>
    </r>
    <r>
      <rPr>
        <sz val="7"/>
        <color rgb="FF4B4B4B"/>
        <rFont val="Times New Roman"/>
        <family val="1"/>
      </rPr>
      <t xml:space="preserve">  </t>
    </r>
    <r>
      <rPr>
        <sz val="8"/>
        <color rgb="FF4B4B4B"/>
        <rFont val="Calibri"/>
        <family val="2"/>
      </rPr>
      <t>Is verification reviewed according to the method (e.g. ASIL A: walkthrough, ASIL B, C, D: inspection)?</t>
    </r>
  </si>
  <si>
    <r>
      <t>b.</t>
    </r>
    <r>
      <rPr>
        <sz val="7"/>
        <color rgb="FF4B4B4B"/>
        <rFont val="Times New Roman"/>
        <family val="1"/>
      </rPr>
      <t xml:space="preserve">  </t>
    </r>
    <r>
      <rPr>
        <sz val="8"/>
        <color rgb="FF4B4B4B"/>
        <rFont val="Calibri"/>
        <family val="2"/>
      </rPr>
      <t>Who (in-house or third party authority) qualified the component?</t>
    </r>
  </si>
  <si>
    <r>
      <t>c.</t>
    </r>
    <r>
      <rPr>
        <sz val="7"/>
        <color rgb="FF4B4B4B"/>
        <rFont val="Times New Roman"/>
        <family val="1"/>
      </rPr>
      <t xml:space="preserve">   </t>
    </r>
    <r>
      <rPr>
        <sz val="8"/>
        <color rgb="FF4B4B4B"/>
        <rFont val="Calibri"/>
        <family val="2"/>
      </rPr>
      <t>What program-writing tool do you use?</t>
    </r>
  </si>
  <si>
    <r>
      <t>2</t>
    </r>
    <r>
      <rPr>
        <b/>
        <sz val="7"/>
        <color rgb="FF0D3174"/>
        <rFont val="Times New Roman"/>
        <family val="1"/>
      </rPr>
      <t xml:space="preserve">         </t>
    </r>
    <r>
      <rPr>
        <b/>
        <sz val="18"/>
        <color rgb="FF0D3174"/>
        <rFont val="Calibri"/>
        <family val="2"/>
      </rPr>
      <t>System</t>
    </r>
  </si>
  <si>
    <r>
      <t>3</t>
    </r>
    <r>
      <rPr>
        <b/>
        <sz val="7"/>
        <color rgb="FF0D3174"/>
        <rFont val="Times New Roman"/>
        <family val="1"/>
      </rPr>
      <t xml:space="preserve">         </t>
    </r>
    <r>
      <rPr>
        <b/>
        <sz val="18"/>
        <color rgb="FF0D3174"/>
        <rFont val="Calibri"/>
        <family val="2"/>
      </rPr>
      <t>Hardware</t>
    </r>
  </si>
  <si>
    <r>
      <t>4</t>
    </r>
    <r>
      <rPr>
        <b/>
        <sz val="7"/>
        <color rgb="FF0D3174"/>
        <rFont val="Times New Roman"/>
        <family val="1"/>
      </rPr>
      <t xml:space="preserve">         </t>
    </r>
    <r>
      <rPr>
        <b/>
        <sz val="18"/>
        <color rgb="FF0D3174"/>
        <rFont val="Calibri"/>
        <family val="2"/>
      </rPr>
      <t>Software</t>
    </r>
  </si>
  <si>
    <r>
      <t>5</t>
    </r>
    <r>
      <rPr>
        <b/>
        <sz val="7"/>
        <color rgb="FF0D3174"/>
        <rFont val="Times New Roman"/>
        <family val="1"/>
      </rPr>
      <t xml:space="preserve">         </t>
    </r>
    <r>
      <rPr>
        <b/>
        <sz val="18"/>
        <color rgb="FF0D3174"/>
        <rFont val="Calibri"/>
        <family val="2"/>
      </rPr>
      <t>Supporting Processes</t>
    </r>
  </si>
  <si>
    <t>Questionnaire about Automotive SPICE</t>
  </si>
  <si>
    <t>Questionnaire about ISO 26262</t>
  </si>
  <si>
    <t>Betriebshaftpflichtversicherung:</t>
  </si>
  <si>
    <t>geplante Warengruppe:</t>
  </si>
  <si>
    <t>genauere Produktbeschreibung:</t>
  </si>
  <si>
    <t xml:space="preserve">Bitte ausfüllen </t>
  </si>
  <si>
    <t xml:space="preserve">Bitte auswählen </t>
  </si>
  <si>
    <t>Dehteile</t>
  </si>
  <si>
    <t xml:space="preserve">Frästeile </t>
  </si>
  <si>
    <t>Stanzteile</t>
  </si>
  <si>
    <t>Biegeteile</t>
  </si>
  <si>
    <t>Aludruckguss</t>
  </si>
  <si>
    <t xml:space="preserve">Federn </t>
  </si>
  <si>
    <t>Granulat</t>
  </si>
  <si>
    <t>Kamera</t>
  </si>
  <si>
    <t xml:space="preserve">Sensorik </t>
  </si>
  <si>
    <t>SMD-Bestückung</t>
  </si>
  <si>
    <t xml:space="preserve">Beschichtungen </t>
  </si>
  <si>
    <t xml:space="preserve">Aktuatoren </t>
  </si>
  <si>
    <t>Rohre</t>
  </si>
  <si>
    <t xml:space="preserve">Stangen </t>
  </si>
  <si>
    <t>Glas</t>
  </si>
  <si>
    <t xml:space="preserve">Kunststoffspritzteile </t>
  </si>
  <si>
    <t xml:space="preserve">Elektronikkomponenten </t>
  </si>
  <si>
    <t xml:space="preserve">Gummiteile </t>
  </si>
  <si>
    <t xml:space="preserve">Dichtungen </t>
  </si>
  <si>
    <t xml:space="preserve">Verpackung </t>
  </si>
  <si>
    <t xml:space="preserve">Folien </t>
  </si>
  <si>
    <t xml:space="preserve">Ettiketten </t>
  </si>
  <si>
    <t>Displays</t>
  </si>
  <si>
    <t>Monitore</t>
  </si>
  <si>
    <t>Zinkdurckguss</t>
  </si>
  <si>
    <t>Klebstoffe</t>
  </si>
  <si>
    <t xml:space="preserve">Schrauben </t>
  </si>
  <si>
    <t>Stahlguss</t>
  </si>
  <si>
    <t>Lichttechnik</t>
  </si>
  <si>
    <t>Schmiertmittel</t>
  </si>
  <si>
    <t>Sintergussteile</t>
  </si>
  <si>
    <t>Sontiges</t>
  </si>
  <si>
    <t>Projektbezogen</t>
  </si>
  <si>
    <t>Projektbezogener Setzteillieferant</t>
  </si>
  <si>
    <t>Erweiterung Portfolio</t>
  </si>
  <si>
    <t xml:space="preserve">Zusatzfragebogen bei Lieferanten die Produkte mit integrierter Software liefern oder Software. </t>
  </si>
  <si>
    <t>Produkthaftpflichtversicherung:</t>
  </si>
  <si>
    <t>erweitere Produkthaftplfichtversicherung
inkl. Ausbau-, Einbau, Prüf- und Sortierkosten:</t>
  </si>
  <si>
    <t>Automotive Rückrufversicherung pro Fall
inkl. Ausbau-, Einbau, Prüf- und Sortierkosten:</t>
  </si>
  <si>
    <t>Automotive Rückrufversicherung pro Jahr
inkl. Ausbau-, Einbau, Prüf- und Sortierkosten:</t>
  </si>
  <si>
    <t>Anforderung nicht erfüllt</t>
  </si>
  <si>
    <t>Anforderung voll erfüllt</t>
  </si>
  <si>
    <t>Händler oder Hersteller:</t>
  </si>
  <si>
    <t>Folgende Auflagen ergeben sich zudem aus der LSA und müssen vor Beauftragung erfüllt/bewertet werden:</t>
  </si>
  <si>
    <t>Anforderung teilweise erfüllt</t>
  </si>
  <si>
    <t>Grund der möglichen Qualifizierung:</t>
  </si>
  <si>
    <t>Zertifikat:</t>
  </si>
  <si>
    <t>bitte auswählen</t>
  </si>
  <si>
    <t xml:space="preserve">Fusirelevante Warengruppen </t>
  </si>
  <si>
    <t>Kabel</t>
  </si>
  <si>
    <t>Stecker</t>
  </si>
  <si>
    <t>Blinker</t>
  </si>
  <si>
    <t>2=fusirelevant</t>
  </si>
  <si>
    <t>Optik</t>
  </si>
  <si>
    <t xml:space="preserve">Eintragung Warengruppe, genaue Produktbeschreibung und Grund für mögliche Qualitifzierung mit Details. </t>
  </si>
  <si>
    <t>Kommentar</t>
  </si>
  <si>
    <t>Prüfung ob FuSi (ISO 26262) oder ASPICE relevant. Falls ISO 26262 rot wird, ist die Warengruppe fusirelevant (Setzten des Hakens bei ISO 26262).</t>
  </si>
  <si>
    <t xml:space="preserve">- Abschluss Rahmenliefervertrag und Qualitätsicherungsvereinbarung vor Beauftragung. </t>
  </si>
  <si>
    <r>
      <t>1.</t>
    </r>
    <r>
      <rPr>
        <b/>
        <sz val="7"/>
        <color rgb="FF4B4B4B"/>
        <rFont val="Calibri"/>
        <family val="2"/>
        <scheme val="minor"/>
      </rPr>
      <t xml:space="preserve">  </t>
    </r>
    <r>
      <rPr>
        <sz val="12"/>
        <color rgb="FF4B4B4B"/>
        <rFont val="Calibri"/>
        <family val="2"/>
        <scheme val="minor"/>
      </rPr>
      <t>Gibt es einen Code of Conduct, der für das Unternehmen selbst, …</t>
    </r>
  </si>
  <si>
    <r>
      <t>2.</t>
    </r>
    <r>
      <rPr>
        <b/>
        <sz val="7"/>
        <color rgb="FF4B4B4B"/>
        <rFont val="Calibri"/>
        <family val="2"/>
        <scheme val="minor"/>
      </rPr>
      <t>  </t>
    </r>
    <r>
      <rPr>
        <sz val="12"/>
        <color rgb="FF4B4B4B"/>
        <rFont val="Calibri"/>
        <family val="2"/>
        <scheme val="minor"/>
      </rPr>
      <t>Gibt es dokumentierte Richtlinien zur Chancengleichheit und Gleichbehandlung
…</t>
    </r>
  </si>
  <si>
    <r>
      <t>3.</t>
    </r>
    <r>
      <rPr>
        <b/>
        <sz val="7"/>
        <color rgb="FF4B4B4B"/>
        <rFont val="Calibri"/>
        <family val="2"/>
        <scheme val="minor"/>
      </rPr>
      <t xml:space="preserve">  </t>
    </r>
    <r>
      <rPr>
        <sz val="12"/>
        <color rgb="FF4B4B4B"/>
        <rFont val="Calibri"/>
        <family val="2"/>
        <scheme val="minor"/>
      </rPr>
      <t>Ist der Arbeits-, Gesundheits-, Brand- und Umweltschutz gewährleistet?</t>
    </r>
  </si>
  <si>
    <r>
      <t>4.</t>
    </r>
    <r>
      <rPr>
        <b/>
        <sz val="7"/>
        <color rgb="FF4B4B4B"/>
        <rFont val="Calibri"/>
        <family val="2"/>
        <scheme val="minor"/>
      </rPr>
      <t xml:space="preserve">  </t>
    </r>
    <r>
      <rPr>
        <sz val="12"/>
        <color rgb="FF4B4B4B"/>
        <rFont val="Calibri"/>
        <family val="2"/>
        <scheme val="minor"/>
      </rPr>
      <t>Gibt es ein Verbot von Zwangsmaßnahmen und Disziplinarmaßnahmen?</t>
    </r>
  </si>
  <si>
    <r>
      <t>5.</t>
    </r>
    <r>
      <rPr>
        <b/>
        <sz val="7"/>
        <color rgb="FF4B4B4B"/>
        <rFont val="Calibri"/>
        <family val="2"/>
        <scheme val="minor"/>
      </rPr>
      <t xml:space="preserve">  </t>
    </r>
    <r>
      <rPr>
        <sz val="12"/>
        <color rgb="FF4B4B4B"/>
        <rFont val="Calibri"/>
        <family val="2"/>
        <scheme val="minor"/>
      </rPr>
      <t>Gibt es dokumentierte Richtlinien zu Korruption, Geschenken und sonstigen …</t>
    </r>
  </si>
  <si>
    <r>
      <t>6.</t>
    </r>
    <r>
      <rPr>
        <b/>
        <sz val="7"/>
        <color rgb="FF4B4B4B"/>
        <rFont val="Calibri"/>
        <family val="2"/>
        <scheme val="minor"/>
      </rPr>
      <t xml:space="preserve">  </t>
    </r>
    <r>
      <rPr>
        <sz val="12"/>
        <color rgb="FF4B4B4B"/>
        <rFont val="Calibri"/>
        <family val="2"/>
        <scheme val="minor"/>
      </rPr>
      <t>Gibt es regelmäßige interne Audits um die Einhaltung der Compliance-Richtlinien ...</t>
    </r>
  </si>
  <si>
    <r>
      <t>7.</t>
    </r>
    <r>
      <rPr>
        <b/>
        <sz val="7"/>
        <color rgb="FF4B4B4B"/>
        <rFont val="Calibri"/>
        <family val="2"/>
        <scheme val="minor"/>
      </rPr>
      <t xml:space="preserve">  </t>
    </r>
    <r>
      <rPr>
        <sz val="12"/>
        <color rgb="FF4B4B4B"/>
        <rFont val="Calibri"/>
        <family val="2"/>
        <scheme val="minor"/>
      </rPr>
      <t xml:space="preserve">Kennt der Lieferant alle Produktionsstandorte seiner direkten Unterlieferanten? </t>
    </r>
  </si>
  <si>
    <r>
      <t>8.</t>
    </r>
    <r>
      <rPr>
        <b/>
        <sz val="7"/>
        <color rgb="FF4B4B4B"/>
        <rFont val="Calibri"/>
        <family val="2"/>
        <scheme val="minor"/>
      </rPr>
      <t xml:space="preserve"> </t>
    </r>
    <r>
      <rPr>
        <sz val="12"/>
        <color rgb="FF4B4B4B"/>
        <rFont val="Calibri"/>
        <family val="2"/>
        <scheme val="minor"/>
      </rPr>
      <t>Gibt es eine Vertrauensperson, an die Hinweise auf Verstöße gegen …</t>
    </r>
  </si>
  <si>
    <r>
      <t>9.</t>
    </r>
    <r>
      <rPr>
        <b/>
        <sz val="7"/>
        <color rgb="FF4B4B4B"/>
        <rFont val="Calibri"/>
        <family val="2"/>
        <scheme val="minor"/>
      </rPr>
      <t xml:space="preserve"> </t>
    </r>
    <r>
      <rPr>
        <sz val="12"/>
        <color rgb="FF4B4B4B"/>
        <rFont val="Calibri"/>
        <family val="2"/>
        <scheme val="minor"/>
      </rPr>
      <t>Gibt es regelmäßige Arbeitssicherheitsaudits und werden daraus Maßnahmen ...</t>
    </r>
  </si>
  <si>
    <t>Company Name</t>
  </si>
  <si>
    <t>DUNS number</t>
  </si>
  <si>
    <t>Address</t>
  </si>
  <si>
    <t>Website</t>
  </si>
  <si>
    <t>Group Affiliation</t>
  </si>
  <si>
    <t>Subsidiaries/Affiliates</t>
  </si>
  <si>
    <t>Additional Locations (by country)</t>
  </si>
  <si>
    <t>Number of Employees (total)</t>
  </si>
  <si>
    <t>Please enter your company’s full name.</t>
  </si>
  <si>
    <t>Street address</t>
  </si>
  <si>
    <t>Postal code and city</t>
  </si>
  <si>
    <t>Addition to address</t>
  </si>
  <si>
    <t>Country</t>
  </si>
  <si>
    <t>Function (e.g. administrative location, production location …)</t>
  </si>
  <si>
    <t>If applicable, please state the full name of the group here.</t>
  </si>
  <si>
    <t>If applicable, please list your subsidiaries/affiliates.</t>
  </si>
  <si>
    <t>Location 1</t>
  </si>
  <si>
    <t>Location 2</t>
  </si>
  <si>
    <t>Location 3</t>
  </si>
  <si>
    <t>Location 4</t>
  </si>
  <si>
    <t>Please enter number(s).</t>
  </si>
  <si>
    <r>
      <t>1</t>
    </r>
    <r>
      <rPr>
        <b/>
        <sz val="7"/>
        <color rgb="FF0D3174"/>
        <rFont val="Calibri"/>
        <family val="2"/>
        <scheme val="minor"/>
      </rPr>
      <t xml:space="preserve">         </t>
    </r>
    <r>
      <rPr>
        <b/>
        <sz val="18"/>
        <color rgb="FF0D3174"/>
        <rFont val="Calibri"/>
        <family val="2"/>
        <scheme val="minor"/>
      </rPr>
      <t>Company Data</t>
    </r>
  </si>
  <si>
    <t xml:space="preserve">Basic Information Supplier </t>
  </si>
  <si>
    <t>Please provide the contact information of the responsible persons in the 
respective departments below (telephone and e-mail addresses).</t>
  </si>
  <si>
    <t>Contact Details</t>
  </si>
  <si>
    <t>Management</t>
  </si>
  <si>
    <t>Name of the contact person</t>
  </si>
  <si>
    <t>telefphone number</t>
  </si>
  <si>
    <t>email adress</t>
  </si>
  <si>
    <t>Sales</t>
  </si>
  <si>
    <t>Quality</t>
  </si>
  <si>
    <t>Logistics</t>
  </si>
  <si>
    <t>Please indicate whether you are a manufacturing
or a trading company.</t>
  </si>
  <si>
    <r>
      <t>2</t>
    </r>
    <r>
      <rPr>
        <b/>
        <sz val="7"/>
        <color rgb="FF0D3174"/>
        <rFont val="Calibri"/>
        <family val="2"/>
        <scheme val="minor"/>
      </rPr>
      <t xml:space="preserve">         </t>
    </r>
    <r>
      <rPr>
        <b/>
        <sz val="18"/>
        <color rgb="FF0D3174"/>
        <rFont val="Calibri"/>
        <family val="2"/>
        <scheme val="minor"/>
      </rPr>
      <t>Financial Data</t>
    </r>
  </si>
  <si>
    <t>Please select your local currency:</t>
  </si>
  <si>
    <t>If your local currency is not listed, please provide it here.</t>
  </si>
  <si>
    <t>Please enter all of the following numbers in your local currency.</t>
  </si>
  <si>
    <t>Annual Turnover</t>
  </si>
  <si>
    <t>annual turnover</t>
  </si>
  <si>
    <t>investment volume</t>
  </si>
  <si>
    <t>Investment Volume</t>
  </si>
  <si>
    <r>
      <t>3</t>
    </r>
    <r>
      <rPr>
        <b/>
        <sz val="7"/>
        <color rgb="FF0D3174"/>
        <rFont val="Calibri"/>
        <family val="2"/>
        <scheme val="minor"/>
      </rPr>
      <t xml:space="preserve">         </t>
    </r>
    <r>
      <rPr>
        <b/>
        <sz val="18"/>
        <color rgb="FF0D3174"/>
        <rFont val="Calibri"/>
        <family val="2"/>
        <scheme val="minor"/>
      </rPr>
      <t>Insurance coverage</t>
    </r>
  </si>
  <si>
    <t>Please send us proof of existing insurance coverage in the form of a currently valid insurance policy separately as a PDF.</t>
  </si>
  <si>
    <r>
      <t>3</t>
    </r>
    <r>
      <rPr>
        <b/>
        <sz val="7"/>
        <color rgb="FF0D3174"/>
        <rFont val="Calibri"/>
        <family val="2"/>
        <scheme val="minor"/>
      </rPr>
      <t xml:space="preserve">         </t>
    </r>
    <r>
      <rPr>
        <b/>
        <sz val="18"/>
        <color rgb="FF0D3174"/>
        <rFont val="Calibri"/>
        <family val="2"/>
        <scheme val="minor"/>
      </rPr>
      <t>Management Systems</t>
    </r>
  </si>
  <si>
    <t>Are your (integrated) management systems or other areas of your company certified?</t>
  </si>
  <si>
    <t>quality management system</t>
  </si>
  <si>
    <t>environmental management system</t>
  </si>
  <si>
    <t>information security management system</t>
  </si>
  <si>
    <t>functional safety</t>
  </si>
  <si>
    <t>electronics manufacturing</t>
  </si>
  <si>
    <t>other</t>
  </si>
  <si>
    <t>Please enter other certifications here.</t>
  </si>
  <si>
    <t>When returning this Supplier Self-Disclosure Form, please include copies of the certificates listed above.</t>
  </si>
  <si>
    <t>Are you planning any certification(s)? If so, when and according to what standard?</t>
  </si>
  <si>
    <t>Date</t>
  </si>
  <si>
    <t>Department
(z.B. QM, EM, …)</t>
  </si>
  <si>
    <t>Please indicate planned date.</t>
  </si>
  <si>
    <t>Please list the department to be certified here.</t>
  </si>
  <si>
    <t>Please enter the norm or the standard her.</t>
  </si>
  <si>
    <t xml:space="preserve">Please have your quality management expert or management representative </t>
  </si>
  <si>
    <t>answer the following questions.</t>
  </si>
  <si>
    <r>
      <t>1.</t>
    </r>
    <r>
      <rPr>
        <b/>
        <sz val="7"/>
        <color rgb="FF4B4B4B"/>
        <rFont val="Calibri"/>
        <family val="2"/>
        <scheme val="minor"/>
      </rPr>
      <t xml:space="preserve">    </t>
    </r>
    <r>
      <rPr>
        <sz val="12"/>
        <color rgb="FF4B4B4B"/>
        <rFont val="Calibri"/>
        <family val="2"/>
        <scheme val="minor"/>
      </rPr>
      <t>Is there a Code of Conduct in place that applies to the company itself as well as to your business partners?</t>
    </r>
  </si>
  <si>
    <r>
      <t>2.</t>
    </r>
    <r>
      <rPr>
        <b/>
        <sz val="7"/>
        <color rgb="FF4B4B4B"/>
        <rFont val="Calibri"/>
        <family val="2"/>
        <scheme val="minor"/>
      </rPr>
      <t xml:space="preserve">    </t>
    </r>
    <r>
      <rPr>
        <sz val="12"/>
        <color rgb="FF4B4B4B"/>
        <rFont val="Calibri"/>
        <family val="2"/>
        <scheme val="minor"/>
      </rPr>
      <t>Do you have a written policy for equal opportunities and equal treatment of all employees?</t>
    </r>
  </si>
  <si>
    <r>
      <t>3.</t>
    </r>
    <r>
      <rPr>
        <b/>
        <sz val="7"/>
        <color rgb="FF4B4B4B"/>
        <rFont val="Calibri"/>
        <family val="2"/>
        <scheme val="minor"/>
      </rPr>
      <t xml:space="preserve">    </t>
    </r>
    <r>
      <rPr>
        <sz val="12"/>
        <color rgb="FF4B4B4B"/>
        <rFont val="Calibri"/>
        <family val="2"/>
        <scheme val="minor"/>
      </rPr>
      <t>Is occupational safety, health protection, fire and environmental protection guaranteed?</t>
    </r>
  </si>
  <si>
    <r>
      <t>4.</t>
    </r>
    <r>
      <rPr>
        <b/>
        <sz val="7"/>
        <color rgb="FF4B4B4B"/>
        <rFont val="Calibri"/>
        <family val="2"/>
        <scheme val="minor"/>
      </rPr>
      <t xml:space="preserve">    </t>
    </r>
    <r>
      <rPr>
        <sz val="12"/>
        <color rgb="FF4B4B4B"/>
        <rFont val="Calibri"/>
        <family val="2"/>
        <scheme val="minor"/>
      </rPr>
      <t>Do you have a written policy against coercive and disciplinary measures?</t>
    </r>
  </si>
  <si>
    <r>
      <t>5.</t>
    </r>
    <r>
      <rPr>
        <b/>
        <sz val="7"/>
        <color rgb="FF4B4B4B"/>
        <rFont val="Calibri"/>
        <family val="2"/>
        <scheme val="minor"/>
      </rPr>
      <t xml:space="preserve">    </t>
    </r>
    <r>
      <rPr>
        <sz val="12"/>
        <color rgb="FF4B4B4B"/>
        <rFont val="Calibri"/>
        <family val="2"/>
        <scheme val="minor"/>
      </rPr>
      <t>Do you have a written policy against corruption, gifts and other benefits from/to business partners?</t>
    </r>
  </si>
  <si>
    <r>
      <t>6.</t>
    </r>
    <r>
      <rPr>
        <b/>
        <sz val="7"/>
        <color rgb="FF4B4B4B"/>
        <rFont val="Calibri"/>
        <family val="2"/>
        <scheme val="minor"/>
      </rPr>
      <t>   </t>
    </r>
    <r>
      <rPr>
        <sz val="12"/>
        <color rgb="FF4B4B4B"/>
        <rFont val="Calibri"/>
        <family val="2"/>
        <scheme val="minor"/>
      </rPr>
      <t>Do you perform regular internal audits to assure that compliance guidelines are followed?</t>
    </r>
  </si>
  <si>
    <r>
      <t>7.</t>
    </r>
    <r>
      <rPr>
        <b/>
        <sz val="7"/>
        <color rgb="FF4B4B4B"/>
        <rFont val="Calibri"/>
        <family val="2"/>
        <scheme val="minor"/>
      </rPr>
      <t xml:space="preserve">    </t>
    </r>
    <r>
      <rPr>
        <sz val="12"/>
        <color rgb="FF4B4B4B"/>
        <rFont val="Calibri"/>
        <family val="2"/>
        <scheme val="minor"/>
      </rPr>
      <t>Do you know all production sites of your direct subcontractors?</t>
    </r>
  </si>
  <si>
    <r>
      <t>8.</t>
    </r>
    <r>
      <rPr>
        <b/>
        <sz val="7"/>
        <color rgb="FF4B4B4B"/>
        <rFont val="Calibri"/>
        <family val="2"/>
        <scheme val="minor"/>
      </rPr>
      <t xml:space="preserve"> </t>
    </r>
    <r>
      <rPr>
        <sz val="12"/>
        <color rgb="FF4B4B4B"/>
        <rFont val="Calibri"/>
        <family val="2"/>
        <scheme val="minor"/>
      </rPr>
      <t xml:space="preserve"> Is there a person in your company to whom violations of corporate policies can be reported in confidence?</t>
    </r>
  </si>
  <si>
    <r>
      <t xml:space="preserve">9. </t>
    </r>
    <r>
      <rPr>
        <b/>
        <sz val="7"/>
        <color rgb="FF4B4B4B"/>
        <rFont val="Calibri"/>
        <family val="2"/>
        <scheme val="minor"/>
      </rPr>
      <t xml:space="preserve"> </t>
    </r>
    <r>
      <rPr>
        <sz val="12"/>
        <color rgb="FF4B4B4B"/>
        <rFont val="Calibri"/>
        <family val="2"/>
        <scheme val="minor"/>
      </rPr>
      <t>Does your company perform occupational safety audits on a regular basis and are resulting measures being defined and implemented?</t>
    </r>
  </si>
  <si>
    <r>
      <t>4</t>
    </r>
    <r>
      <rPr>
        <b/>
        <sz val="7"/>
        <color rgb="FF0D3174"/>
        <rFont val="Calibri"/>
        <family val="2"/>
        <scheme val="minor"/>
      </rPr>
      <t xml:space="preserve">         </t>
    </r>
    <r>
      <rPr>
        <b/>
        <sz val="18"/>
        <color rgb="FF0D3174"/>
        <rFont val="Calibri"/>
        <family val="2"/>
        <scheme val="minor"/>
      </rPr>
      <t>Production and Delivery Program</t>
    </r>
  </si>
  <si>
    <t>Do you already produce/supply to the automotive industry?</t>
  </si>
  <si>
    <t>If yes, please indicate the supplier status (tier 1, tier 2, etc.):</t>
  </si>
  <si>
    <t>Please tell us your highest supplier status (= position in the supply chain, counting the OEM as “0”).</t>
  </si>
  <si>
    <t>Main customers (please provide a sales breakdown for each):</t>
  </si>
  <si>
    <t>Main customers with sales breakdown.</t>
  </si>
  <si>
    <t>Please list the product groups that are part of your core business.</t>
  </si>
  <si>
    <t>Product groups of your core business.</t>
  </si>
  <si>
    <t xml:space="preserve">In your opinion, which products in your portfolio are particularly competitive? </t>
  </si>
  <si>
    <t>Outstanding and powerful products from your product range.</t>
  </si>
  <si>
    <t>Depending on the industry, additional information on the manufacturing processes you use may be helpful. Please enter information in the following field.</t>
  </si>
  <si>
    <t>For example via internal/external toolmaking, availability of assembly systems for electronic components, possibility of potting electronic components (HotMelt, etc.).</t>
  </si>
  <si>
    <r>
      <t>5</t>
    </r>
    <r>
      <rPr>
        <b/>
        <sz val="7"/>
        <color rgb="FF0D3174"/>
        <rFont val="Calibri"/>
        <family val="2"/>
        <scheme val="minor"/>
      </rPr>
      <t xml:space="preserve">         </t>
    </r>
    <r>
      <rPr>
        <b/>
        <sz val="18"/>
        <color rgb="FF0D3174"/>
        <rFont val="Calibri"/>
        <family val="2"/>
        <scheme val="minor"/>
      </rPr>
      <t>Test and Measurment Equipment</t>
    </r>
  </si>
  <si>
    <r>
      <t>5.1</t>
    </r>
    <r>
      <rPr>
        <b/>
        <sz val="7"/>
        <color rgb="FF0D3174"/>
        <rFont val="Calibri"/>
        <family val="2"/>
        <scheme val="minor"/>
      </rPr>
      <t xml:space="preserve">      </t>
    </r>
    <r>
      <rPr>
        <b/>
        <sz val="16"/>
        <color rgb="FF0D3174"/>
        <rFont val="Calibri"/>
        <family val="2"/>
        <scheme val="minor"/>
      </rPr>
      <t xml:space="preserve"> General and Methods</t>
    </r>
  </si>
  <si>
    <r>
      <t>1.</t>
    </r>
    <r>
      <rPr>
        <b/>
        <sz val="7"/>
        <color rgb="FF4B4B4B"/>
        <rFont val="Calibri"/>
        <family val="2"/>
        <scheme val="minor"/>
      </rPr>
      <t xml:space="preserve">    </t>
    </r>
    <r>
      <rPr>
        <sz val="12"/>
        <color rgb="FF4B4B4B"/>
        <rFont val="Calibri"/>
        <family val="2"/>
        <scheme val="minor"/>
      </rPr>
      <t>Which of the following methods/processes do you use?</t>
    </r>
  </si>
  <si>
    <t xml:space="preserve">Please indicate other methods/processes used here. </t>
  </si>
  <si>
    <r>
      <t>2.</t>
    </r>
    <r>
      <rPr>
        <b/>
        <sz val="7"/>
        <color rgb="FF4B4B4B"/>
        <rFont val="Calibri"/>
        <family val="2"/>
        <scheme val="minor"/>
      </rPr>
      <t xml:space="preserve">    </t>
    </r>
    <r>
      <rPr>
        <sz val="12"/>
        <color rgb="FF4B4B4B"/>
        <rFont val="Calibri"/>
        <family val="2"/>
        <scheme val="minor"/>
      </rPr>
      <t>Do incoming goods (parts, components, assemblies) have to go through 
     an immediate quality inspection?</t>
    </r>
  </si>
  <si>
    <t>Please list any relevant means/tests, which you are able to perform, both electronic-specific (e.g. ICT, AOI, boundary scan, X-ray...) and mechanic-specific (e.g. salt spray test, climate change cabinet, gloss level measurement...).</t>
  </si>
  <si>
    <t>5.2. Laboratory Equipment and Testing</t>
  </si>
  <si>
    <r>
      <t>5.2.1</t>
    </r>
    <r>
      <rPr>
        <b/>
        <sz val="7"/>
        <color rgb="FF0D3174"/>
        <rFont val="Calibri"/>
        <family val="2"/>
        <scheme val="minor"/>
      </rPr>
      <t xml:space="preserve">     </t>
    </r>
    <r>
      <rPr>
        <b/>
        <sz val="14"/>
        <color rgb="FF0D3174"/>
        <rFont val="Calibri"/>
        <family val="2"/>
        <scheme val="minor"/>
      </rPr>
      <t>In-house Facilities</t>
    </r>
  </si>
  <si>
    <t>Please describe the laboratory facilities and tests that you can perform in-house.</t>
  </si>
  <si>
    <r>
      <t>5.2.2</t>
    </r>
    <r>
      <rPr>
        <b/>
        <sz val="7"/>
        <color rgb="FF0D3174"/>
        <rFont val="Calibri"/>
        <family val="2"/>
        <scheme val="minor"/>
      </rPr>
      <t xml:space="preserve">     </t>
    </r>
    <r>
      <rPr>
        <b/>
        <sz val="14"/>
        <color rgb="FF0D3174"/>
        <rFont val="Calibri"/>
        <family val="2"/>
        <scheme val="minor"/>
      </rPr>
      <t>External Facilities</t>
    </r>
  </si>
  <si>
    <t>Please describe and name the laboratory facilities and tests that you regularly outsource to external partners.</t>
  </si>
  <si>
    <t>5.3 Tests Accompanying Series Production</t>
  </si>
  <si>
    <r>
      <t>5.3.1</t>
    </r>
    <r>
      <rPr>
        <b/>
        <sz val="7"/>
        <color rgb="FF0D3174"/>
        <rFont val="Calibri"/>
        <family val="2"/>
        <scheme val="minor"/>
      </rPr>
      <t xml:space="preserve">     </t>
    </r>
    <r>
      <rPr>
        <b/>
        <sz val="14"/>
        <color rgb="FF0D3174"/>
        <rFont val="Calibri"/>
        <family val="2"/>
        <scheme val="minor"/>
      </rPr>
      <t>In-house Tests</t>
    </r>
  </si>
  <si>
    <t>Please describe the tests that you can carry out in-house during series production.</t>
  </si>
  <si>
    <r>
      <t>5.3.2</t>
    </r>
    <r>
      <rPr>
        <b/>
        <sz val="7"/>
        <color rgb="FF0D3174"/>
        <rFont val="Calibri"/>
        <family val="2"/>
        <scheme val="minor"/>
      </rPr>
      <t xml:space="preserve">     </t>
    </r>
    <r>
      <rPr>
        <b/>
        <sz val="14"/>
        <color rgb="FF0D3174"/>
        <rFont val="Calibri"/>
        <family val="2"/>
        <scheme val="minor"/>
      </rPr>
      <t>External Tests</t>
    </r>
  </si>
  <si>
    <t>Please describe the tests you regularly assign to external partners and name them.</t>
  </si>
  <si>
    <r>
      <t>6</t>
    </r>
    <r>
      <rPr>
        <b/>
        <sz val="7"/>
        <color rgb="FF0D3174"/>
        <rFont val="Calibri"/>
        <family val="2"/>
        <scheme val="minor"/>
      </rPr>
      <t xml:space="preserve">         </t>
    </r>
    <r>
      <rPr>
        <b/>
        <sz val="18"/>
        <color rgb="FF0D3174"/>
        <rFont val="Calibri"/>
        <family val="2"/>
        <scheme val="minor"/>
      </rPr>
      <t>General Quality and Delivery Performance</t>
    </r>
  </si>
  <si>
    <t>Do you record your customers’ satisfaction?</t>
  </si>
  <si>
    <t>If yes, please provide us with current results.</t>
  </si>
  <si>
    <t>Please indicate the result of your last customer satisfaction survey.</t>
  </si>
  <si>
    <t>Do your customers conduct supplier ratings?</t>
  </si>
  <si>
    <t>If yes, please give an example of the result you scored.</t>
  </si>
  <si>
    <t>Please indicate the result of the last supplier evaluation by your customers.</t>
  </si>
  <si>
    <t>Do you rate the following quality objectives?</t>
  </si>
  <si>
    <t>Quality costs (Cost of Quality)</t>
  </si>
  <si>
    <t>Complaint rate
(regarding Σ of deliveries in %)</t>
  </si>
  <si>
    <t>Defective parts (in ppm)</t>
  </si>
  <si>
    <t>If so, please provide the results of the last three years.</t>
  </si>
  <si>
    <t>quality costs</t>
  </si>
  <si>
    <t>Complaint rate (regarding Σ of deliveries in %)</t>
  </si>
  <si>
    <t>complaint rate</t>
  </si>
  <si>
    <t xml:space="preserve">Place, Date </t>
  </si>
  <si>
    <t>Signature</t>
  </si>
  <si>
    <t>With your signature and the company stamp, the person signing guarantees the correctness of your information for the document "Supplier self-disclosure" including attachments.</t>
  </si>
  <si>
    <t>please select</t>
  </si>
  <si>
    <t>no</t>
  </si>
  <si>
    <t>yes</t>
  </si>
  <si>
    <t>Proudcts liability:</t>
  </si>
  <si>
    <t>Extended products liability including assembly and disassembly costs, inspection an sorting costs:</t>
  </si>
  <si>
    <t>Automobile recall costs per case including assembly and disassembly costs, inspection an sorting costs:</t>
  </si>
  <si>
    <t>Automobile recall costs per year including assembly and disassembly costs, inspection an sorting costs:</t>
  </si>
  <si>
    <t>1. Does your company follow written guidelines for environmental protection</t>
  </si>
  <si>
    <t>(e.g. environmental policy, corporate guidelines, environmental guidelines)?</t>
  </si>
  <si>
    <t xml:space="preserve">2. Do you have targets in your company to improve environmental impacts? </t>
  </si>
  <si>
    <t>3. Do you publish the company targets and the company policy?</t>
  </si>
  <si>
    <t>If so, please insert the link</t>
  </si>
  <si>
    <t xml:space="preserve">4. Are the environmental impacts and the company targets communicated </t>
  </si>
  <si>
    <t>to your employees?</t>
  </si>
  <si>
    <t xml:space="preserve">5. Are the environmental aspects of your company known and are they evaluated </t>
  </si>
  <si>
    <t xml:space="preserve">and updated?    </t>
  </si>
  <si>
    <t xml:space="preserve">6. Does your company regularly check the following areas for their environmental </t>
  </si>
  <si>
    <t>impact?</t>
  </si>
  <si>
    <t>product processes</t>
  </si>
  <si>
    <t>supply processes and disposal processes</t>
  </si>
  <si>
    <t>products</t>
  </si>
  <si>
    <t>7.  Do either your products, by-products or waste represent risks to the environment?</t>
  </si>
  <si>
    <t xml:space="preserve">8. Are environmental aspects an integral part of your product planning (e.g. design, </t>
  </si>
  <si>
    <t>conception and development)?</t>
  </si>
  <si>
    <t xml:space="preserve">9. Are systematic risk assessments carried out in your company to identify ecological </t>
  </si>
  <si>
    <t xml:space="preserve">impacts?  </t>
  </si>
  <si>
    <t xml:space="preserve">10. Does your company publish data about emissions, resource consumption, </t>
  </si>
  <si>
    <t>waste and recycling?</t>
  </si>
  <si>
    <t xml:space="preserve">If so, please insert the link. </t>
  </si>
  <si>
    <t xml:space="preserve">11. Does your company know all relevant legal provisions of environmental law </t>
  </si>
  <si>
    <t>and can legal certainty be ensured?</t>
  </si>
  <si>
    <t>12. Do you regularly audit environmental protection measures in your company?</t>
  </si>
  <si>
    <t>If so, please name the executing funktion:</t>
  </si>
  <si>
    <t>internal Auditor</t>
  </si>
  <si>
    <t>external Auditor</t>
  </si>
  <si>
    <t xml:space="preserve">13. Are your employees regularly informed and trained on the subject of </t>
  </si>
  <si>
    <t>environmental protection?</t>
  </si>
  <si>
    <t xml:space="preserve">14. Do you work to improve environmental protection among your suppliers </t>
  </si>
  <si>
    <t>and contractors?</t>
  </si>
  <si>
    <t>15. Does your company issue an environmental report?</t>
  </si>
  <si>
    <t>Environmental Management at Supplier</t>
  </si>
  <si>
    <t xml:space="preserve">We encourage you to have a management representative answer the following questions. </t>
  </si>
  <si>
    <t>An information security policy is completely implemented.</t>
  </si>
  <si>
    <t>An information security policy is partially implemented.</t>
  </si>
  <si>
    <t>There is no information security policy.</t>
  </si>
  <si>
    <t>Current firewall and antivirus software for client and server is used.</t>
  </si>
  <si>
    <t>Not current firewall and antivirus software for client &amp; server is used.</t>
  </si>
  <si>
    <t>No firewall and antivirus software is used.</t>
  </si>
  <si>
    <t>Periodic full/incremental.</t>
  </si>
  <si>
    <t>Data backup is only sporadic.</t>
  </si>
  <si>
    <t>Permissions are granted in a controlled manner. Setup only possible by admin.</t>
  </si>
  <si>
    <t>Permissions are granted on demand. Setup only possible by admin.</t>
  </si>
  <si>
    <t>No authorization structure available.</t>
  </si>
  <si>
    <t>Security updates are applied regularly and promptly.</t>
  </si>
  <si>
    <t>Security updates are applied sporadically.</t>
  </si>
  <si>
    <t>Security updates are hardly or not at all applied.</t>
  </si>
  <si>
    <t>A protected method for sharing data is available and regulated.</t>
  </si>
  <si>
    <t>A protected methode for sharing data is used.</t>
  </si>
  <si>
    <t>The process of confidential data is documented.</t>
  </si>
  <si>
    <t>There are no processes established to share sensitive data securely.</t>
  </si>
  <si>
    <t>A protected storage facility is available and used.</t>
  </si>
  <si>
    <t>Sample parts are stored separately, but access by third parties is possible.</t>
  </si>
  <si>
    <t>Sample parts are stored freely accessible.</t>
  </si>
  <si>
    <t>The premises are completely fenced in. Access only possible via 
manned gate / manned gates.</t>
  </si>
  <si>
    <t>Company premises are freely accessible, access to the buildings only via
manned gate / manned gates.</t>
  </si>
  <si>
    <t>Access to company premises is possible without protection. 
Buildings can be entered by anyone.</t>
  </si>
  <si>
    <t>Servers are located in a separate room protected from fire and unauthorized access.</t>
  </si>
  <si>
    <t>Servers are located in a room protected from unauthorized access, but no fire protection.</t>
  </si>
  <si>
    <t>Servers are freely accessible without any protection.</t>
  </si>
  <si>
    <t>1. Is there a documented information security policy?</t>
  </si>
  <si>
    <t>2. Is the company sufficiently protected against external attacks?</t>
  </si>
  <si>
    <t>3. Is there a daily data backup?</t>
  </si>
  <si>
    <t>4. How is the assignment of authorization regulated?</t>
  </si>
  <si>
    <t>5. Are security updates (Microsoft, etc.) regularly applied to the servers / clients?</t>
  </si>
  <si>
    <t xml:space="preserve">6. Are there methods to securely exchange data with suppliers and is the process of </t>
  </si>
  <si>
    <t>confidential data transfer documented?</t>
  </si>
  <si>
    <t>7. Are sample parts secured and stored away from access by third parties?</t>
  </si>
  <si>
    <t>8. How is access to the company premises regulated? Is unauthorized access possible?</t>
  </si>
  <si>
    <t>9. Is there a functioning UPS (uninterruptible power supply) used for critical IT infrastructure?</t>
  </si>
  <si>
    <t>Information Security at Supplier</t>
  </si>
  <si>
    <t>Do you have company policies about product safety?</t>
  </si>
  <si>
    <t>Do you establish company rules and processes to comply with the product safety  requirements?</t>
  </si>
  <si>
    <t>Do you have education system to secure skills, capabilities, qualifications to comply with the product safety requirements?</t>
  </si>
  <si>
    <t>Do you check whether your contractor complies with product safety standards, in deciding contractor?</t>
  </si>
  <si>
    <t>Do you perform audits/ assements on a regular basis to determine the product safety?</t>
  </si>
  <si>
    <t>No.</t>
  </si>
  <si>
    <t>Supplier Response</t>
  </si>
  <si>
    <t>If YES, please write explanation
If NO, please write planed counter actions</t>
  </si>
  <si>
    <t xml:space="preserve">Product Safety Management </t>
  </si>
  <si>
    <t>Please indicate whether you have any of the following insurances and, if so, the amount of coverage.</t>
  </si>
  <si>
    <t>Insurance</t>
  </si>
  <si>
    <t>Sum</t>
  </si>
  <si>
    <t xml:space="preserve">Amount of insured </t>
  </si>
  <si>
    <t>Availability</t>
  </si>
  <si>
    <t>Premises/operations liability:</t>
  </si>
  <si>
    <t>current target</t>
  </si>
  <si>
    <t>internal committee (in ppm)</t>
  </si>
  <si>
    <t xml:space="preserve">Chemikalien </t>
  </si>
  <si>
    <t>This document contains macros. Please enable them before editing. Thank you.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</si>
</sst>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 #,##0\ &quot;€&quot;_-;\-* #,##0\ &quot;€&quot;_-;_-* &quot;-&quot;\ &quot;€&quot;_-;_-@_-"/>
    <numFmt numFmtId="44" formatCode="_-* #,##0.00\ &quot;€&quot;_-;\-* #,##0.00\ &quot;€&quot;_-;_-* &quot;-&quot;??\ &quot;€&quot;_-;_-@_-"/>
    <numFmt numFmtId="164" formatCode="_-* #,##0\ _€_-;\-* #,##0\ _€_-;_-* &quot;-&quot;\ _€_-;_-@_-"/>
    <numFmt numFmtId="165" formatCode="_-* #,##0.00\ _€_-;\-* #,##0.00\ _€_-;_-* &quot;-&quot;??\ _€_-;_-@_-"/>
  </numFmts>
  <fonts count="92" x14ac:knownFonts="1">
    <font>
      <sz val="11"/>
      <color theme="1"/>
      <name val="Arial"/>
      <family val="2"/>
    </font>
    <font>
      <sz val="10"/>
      <color theme="1"/>
      <name val="Arial"/>
      <family val="2"/>
    </font>
    <font>
      <sz val="10"/>
      <name val="Arial"/>
      <family val="2"/>
    </font>
    <font>
      <sz val="11"/>
      <color theme="1"/>
      <name val="Arial"/>
      <family val="2"/>
    </font>
    <font>
      <sz val="10"/>
      <name val="Calibri"/>
      <family val="2"/>
      <scheme val="minor"/>
    </font>
    <font>
      <b/>
      <sz val="10"/>
      <name val="Calibri"/>
      <family val="2"/>
      <scheme val="minor"/>
    </font>
    <font>
      <b/>
      <sz val="11"/>
      <name val="Calibri"/>
      <family val="2"/>
      <scheme val="minor"/>
    </font>
    <font>
      <b/>
      <sz val="18"/>
      <color rgb="FF0D3174"/>
      <name val="Calibri"/>
      <family val="2"/>
    </font>
    <font>
      <b/>
      <sz val="7"/>
      <color rgb="FF0D3174"/>
      <name val="Times New Roman"/>
      <family val="1"/>
    </font>
    <font>
      <sz val="12"/>
      <color rgb="FF4B4B4B"/>
      <name val="Arial"/>
      <family val="2"/>
    </font>
    <font>
      <i/>
      <sz val="11"/>
      <color theme="0" tint="-0.499984740745262"/>
      <name val="Calibri"/>
      <family val="2"/>
      <scheme val="minor"/>
    </font>
    <font>
      <sz val="11"/>
      <color theme="1"/>
      <name val="Calibri"/>
      <family val="2"/>
      <scheme val="minor"/>
    </font>
    <font>
      <b/>
      <sz val="12"/>
      <color rgb="FF4B4B4B"/>
      <name val="Calibri"/>
      <family val="2"/>
    </font>
    <font>
      <sz val="8"/>
      <color rgb="FF4B4B4B"/>
      <name val="Calibri"/>
      <family val="2"/>
    </font>
    <font>
      <sz val="8"/>
      <color rgb="FF4B4B4B"/>
      <name val="MS Gothic"/>
      <family val="3"/>
    </font>
    <font>
      <sz val="7"/>
      <color rgb="FF4B4B4B"/>
      <name val="Times New Roman"/>
      <family val="1"/>
    </font>
    <font>
      <b/>
      <sz val="11"/>
      <color rgb="FFFF0000"/>
      <name val="Calibri"/>
      <family val="2"/>
      <scheme val="minor"/>
    </font>
    <font>
      <b/>
      <sz val="34"/>
      <color rgb="FFEA5906"/>
      <name val="Calibri"/>
      <family val="2"/>
      <scheme val="minor"/>
    </font>
    <font>
      <b/>
      <sz val="16"/>
      <color rgb="FF0D3174"/>
      <name val="Calibri"/>
      <family val="2"/>
      <scheme val="minor"/>
    </font>
    <font>
      <b/>
      <sz val="12"/>
      <color rgb="FF0D3174"/>
      <name val="Calibri"/>
      <family val="2"/>
      <scheme val="minor"/>
    </font>
    <font>
      <b/>
      <sz val="10"/>
      <color rgb="FFFF0000"/>
      <name val="Calibri"/>
      <family val="2"/>
      <scheme val="minor"/>
    </font>
    <font>
      <b/>
      <sz val="11"/>
      <color theme="8" tint="-0.249977111117893"/>
      <name val="Arial"/>
      <family val="2"/>
    </font>
    <font>
      <sz val="10"/>
      <color rgb="FF4B4B4B"/>
      <name val="Calibri"/>
      <family val="2"/>
      <scheme val="minor"/>
    </font>
    <font>
      <sz val="18"/>
      <color rgb="FFEA5906"/>
      <name val="Calibri"/>
      <family val="2"/>
      <scheme val="minor"/>
    </font>
    <font>
      <sz val="11"/>
      <color rgb="FFEA5906"/>
      <name val="Calibri"/>
      <family val="2"/>
      <scheme val="minor"/>
    </font>
    <font>
      <b/>
      <sz val="11"/>
      <color rgb="FFEA5906"/>
      <name val="Calibri"/>
      <family val="2"/>
      <scheme val="minor"/>
    </font>
    <font>
      <b/>
      <sz val="18"/>
      <color rgb="FF0D3174"/>
      <name val="Calibri"/>
      <family val="2"/>
      <scheme val="minor"/>
    </font>
    <font>
      <b/>
      <sz val="7"/>
      <color rgb="FF0D3174"/>
      <name val="Calibri"/>
      <family val="2"/>
      <scheme val="minor"/>
    </font>
    <font>
      <b/>
      <sz val="11"/>
      <color theme="7" tint="-0.249977111117893"/>
      <name val="Calibri"/>
      <family val="2"/>
      <scheme val="minor"/>
    </font>
    <font>
      <sz val="12"/>
      <color rgb="FF4B4B4B"/>
      <name val="Calibri"/>
      <family val="2"/>
      <scheme val="minor"/>
    </font>
    <font>
      <i/>
      <sz val="11"/>
      <color rgb="FF808080"/>
      <name val="Calibri"/>
      <family val="2"/>
      <scheme val="minor"/>
    </font>
    <font>
      <b/>
      <sz val="12"/>
      <color rgb="FF4B4B4B"/>
      <name val="Calibri"/>
      <family val="2"/>
      <scheme val="minor"/>
    </font>
    <font>
      <b/>
      <sz val="14"/>
      <color rgb="FF4B4B4B"/>
      <name val="Calibri"/>
      <family val="2"/>
      <scheme val="minor"/>
    </font>
    <font>
      <sz val="14"/>
      <color rgb="FF4B4B4B"/>
      <name val="Calibri"/>
      <family val="2"/>
      <scheme val="minor"/>
    </font>
    <font>
      <i/>
      <sz val="12"/>
      <color rgb="FF4B4B4B"/>
      <name val="Calibri"/>
      <family val="2"/>
      <scheme val="minor"/>
    </font>
    <font>
      <i/>
      <sz val="11"/>
      <color rgb="FF4B4B4B"/>
      <name val="Calibri"/>
      <family val="2"/>
      <scheme val="minor"/>
    </font>
    <font>
      <b/>
      <sz val="7"/>
      <color rgb="FF4B4B4B"/>
      <name val="Calibri"/>
      <family val="2"/>
      <scheme val="minor"/>
    </font>
    <font>
      <b/>
      <sz val="14"/>
      <color rgb="FF0D3174"/>
      <name val="Calibri"/>
      <family val="2"/>
      <scheme val="minor"/>
    </font>
    <font>
      <b/>
      <sz val="9"/>
      <color rgb="FFFF0000"/>
      <name val="Calibri"/>
      <family val="2"/>
      <scheme val="minor"/>
    </font>
    <font>
      <sz val="10"/>
      <color theme="1"/>
      <name val="Calibri"/>
      <family val="2"/>
      <scheme val="minor"/>
    </font>
    <font>
      <b/>
      <sz val="10"/>
      <color theme="8" tint="-0.249977111117893"/>
      <name val="Calibri"/>
      <family val="2"/>
      <scheme val="minor"/>
    </font>
    <font>
      <sz val="11"/>
      <name val="Calibri"/>
      <family val="2"/>
      <scheme val="minor"/>
    </font>
    <font>
      <sz val="10"/>
      <color theme="0" tint="-0.49995422223578601"/>
      <name val="Calibri"/>
      <family val="2"/>
      <scheme val="minor"/>
    </font>
    <font>
      <b/>
      <sz val="10"/>
      <color theme="7" tint="-0.249977111117893"/>
      <name val="Calibri"/>
      <family val="2"/>
      <scheme val="minor"/>
    </font>
    <font>
      <sz val="12"/>
      <color theme="1"/>
      <name val="Calibri"/>
      <family val="2"/>
      <scheme val="minor"/>
    </font>
    <font>
      <b/>
      <sz val="12"/>
      <color rgb="FFEA5906"/>
      <name val="Calibri"/>
      <family val="2"/>
      <scheme val="minor"/>
    </font>
    <font>
      <b/>
      <sz val="12"/>
      <color rgb="FFC00000"/>
      <name val="Calibri"/>
      <family val="2"/>
      <scheme val="minor"/>
    </font>
    <font>
      <sz val="12"/>
      <color rgb="FFEA5906"/>
      <name val="Calibri"/>
      <family val="2"/>
      <scheme val="minor"/>
    </font>
    <font>
      <b/>
      <sz val="36"/>
      <color rgb="FFEA5906"/>
      <name val="Calibri"/>
      <family val="2"/>
      <scheme val="minor"/>
    </font>
    <font>
      <b/>
      <sz val="11"/>
      <name val="Calibri"/>
      <family val="2"/>
    </font>
    <font>
      <sz val="11"/>
      <name val="Calibri"/>
      <family val="2"/>
    </font>
    <font>
      <sz val="9"/>
      <name val="Calibri"/>
      <family val="2"/>
    </font>
    <font>
      <i/>
      <sz val="11"/>
      <name val="Calibri"/>
      <family val="2"/>
    </font>
    <font>
      <sz val="14"/>
      <color rgb="FF0D3174"/>
      <name val="Calibri"/>
      <family val="2"/>
    </font>
    <font>
      <sz val="12"/>
      <color rgb="FF4B4B4B"/>
      <name val="Calibri"/>
      <family val="2"/>
    </font>
    <font>
      <sz val="12"/>
      <name val="Calibri"/>
      <family val="2"/>
    </font>
    <font>
      <b/>
      <sz val="12"/>
      <name val="Calibri"/>
      <family val="2"/>
    </font>
    <font>
      <b/>
      <sz val="10"/>
      <color rgb="FF4B4B4B"/>
      <name val="Calibri"/>
      <family val="2"/>
      <scheme val="minor"/>
    </font>
    <font>
      <b/>
      <sz val="12"/>
      <color rgb="FFFFFFFF"/>
      <name val="Calibri"/>
      <family val="2"/>
      <scheme val="minor"/>
    </font>
    <font>
      <b/>
      <sz val="8"/>
      <color rgb="FFFFFFFF"/>
      <name val="Calibri"/>
      <family val="2"/>
      <scheme val="minor"/>
    </font>
    <font>
      <sz val="6"/>
      <color rgb="FF4B4B4B"/>
      <name val="Calibri"/>
      <family val="2"/>
      <scheme val="minor"/>
    </font>
    <font>
      <sz val="11"/>
      <color rgb="FF4B4B4B"/>
      <name val="Calibri"/>
      <family val="2"/>
      <scheme val="minor"/>
    </font>
    <font>
      <b/>
      <sz val="8"/>
      <color rgb="FF4B4B4B"/>
      <name val="Calibri"/>
      <family val="2"/>
      <scheme val="minor"/>
    </font>
    <font>
      <strike/>
      <sz val="8"/>
      <color rgb="FF4B4B4B"/>
      <name val="Calibri"/>
      <family val="2"/>
      <scheme val="minor"/>
    </font>
    <font>
      <sz val="8"/>
      <color rgb="FF4B4B4B"/>
      <name val="Calibri"/>
      <family val="2"/>
      <scheme val="minor"/>
    </font>
    <font>
      <i/>
      <sz val="8"/>
      <color rgb="FF4B4B4B"/>
      <name val="Calibri"/>
      <family val="2"/>
      <scheme val="minor"/>
    </font>
    <font>
      <b/>
      <sz val="18"/>
      <color rgb="FFEA5906"/>
      <name val="Calibri"/>
      <family val="2"/>
      <scheme val="minor"/>
    </font>
    <font>
      <b/>
      <sz val="12"/>
      <color rgb="FFFF0000"/>
      <name val="Calibri"/>
      <family val="2"/>
    </font>
    <font>
      <b/>
      <sz val="18"/>
      <color rgb="FFEA5906"/>
      <name val="Calibri"/>
      <family val="2"/>
    </font>
    <font>
      <sz val="11"/>
      <color rgb="FF000000"/>
      <name val="Arial"/>
      <family val="2"/>
    </font>
    <font>
      <b/>
      <sz val="11"/>
      <color rgb="FF4B4B4B"/>
      <name val="Calibri"/>
      <family val="2"/>
      <scheme val="minor"/>
    </font>
    <font>
      <sz val="12"/>
      <name val="Calibri"/>
      <family val="2"/>
      <scheme val="minor"/>
    </font>
    <font>
      <b/>
      <sz val="14"/>
      <color theme="0"/>
      <name val="Calibri"/>
      <family val="2"/>
      <scheme val="minor"/>
    </font>
    <font>
      <sz val="11"/>
      <color theme="0" tint="-0.499984740745262"/>
      <name val="Calibri"/>
      <family val="2"/>
    </font>
    <font>
      <i/>
      <sz val="11"/>
      <color theme="0" tint="-0.499984740745262"/>
      <name val="Calibri"/>
      <family val="2"/>
    </font>
    <font>
      <sz val="9"/>
      <color rgb="FF4B4B4B"/>
      <name val="Calibri"/>
      <family val="2"/>
      <scheme val="minor"/>
    </font>
    <font>
      <i/>
      <sz val="9"/>
      <color theme="0" tint="-0.499984740745262"/>
      <name val="Calibri"/>
      <family val="2"/>
      <scheme val="minor"/>
    </font>
    <font>
      <sz val="9"/>
      <color theme="0" tint="-0.499984740745262"/>
      <name val="Calibri"/>
      <family val="2"/>
      <scheme val="minor"/>
    </font>
    <font>
      <sz val="11"/>
      <color rgb="FF4B4B4B"/>
      <name val="Calibri"/>
      <family val="2"/>
    </font>
    <font>
      <i/>
      <sz val="11"/>
      <color theme="1"/>
      <name val="Arial"/>
      <family val="2"/>
    </font>
    <font>
      <b/>
      <i/>
      <sz val="12"/>
      <color rgb="FF4B4B4B"/>
      <name val="Calibri"/>
      <family val="2"/>
    </font>
    <font>
      <i/>
      <sz val="11"/>
      <color theme="0" tint="-0.499984740745262"/>
      <name val="Arial"/>
      <family val="2"/>
    </font>
    <font>
      <sz val="11"/>
      <color rgb="FF4B4B4B"/>
      <name val="Arial"/>
      <family val="2"/>
    </font>
    <font>
      <i/>
      <sz val="11"/>
      <color rgb="FF4B4B4B"/>
      <name val="Arial"/>
      <family val="2"/>
    </font>
    <font>
      <i/>
      <sz val="8"/>
      <color theme="0" tint="-0.499984740745262"/>
      <name val="Calibri"/>
      <family val="2"/>
    </font>
    <font>
      <sz val="11"/>
      <color rgb="FF0D3174"/>
      <name val="Arial"/>
      <family val="2"/>
    </font>
    <font>
      <b/>
      <sz val="18"/>
      <color theme="0"/>
      <name val="Calibri"/>
      <family val="2"/>
      <scheme val="minor"/>
    </font>
    <font>
      <sz val="14"/>
      <color theme="0"/>
      <name val="Calibri"/>
      <family val="2"/>
      <scheme val="minor"/>
    </font>
    <font>
      <sz val="8"/>
      <color rgb="FF000000"/>
      <name val="Segoe UI"/>
      <family val="2"/>
    </font>
    <font>
      <b/>
      <u/>
      <sz val="14"/>
      <color rgb="FFFF0000"/>
      <name val="Calibri"/>
      <family val="2"/>
      <scheme val="minor"/>
    </font>
    <font>
      <b/>
      <sz val="16"/>
      <color rgb="FF4B4B4B"/>
      <name val="Calibri"/>
      <family val="2"/>
      <scheme val="minor"/>
    </font>
    <font>
      <b/>
      <sz val="12"/>
      <color rgb="FFFF0000"/>
      <name val="Calibri"/>
      <family val="2"/>
      <scheme val="minor"/>
    </font>
  </fonts>
  <fills count="12">
    <fill>
      <patternFill patternType="none"/>
    </fill>
    <fill>
      <patternFill patternType="gray125"/>
    </fill>
    <fill>
      <patternFill patternType="solid">
        <fgColor rgb="FFA59383"/>
        <bgColor indexed="64"/>
      </patternFill>
    </fill>
    <fill>
      <patternFill patternType="solid">
        <fgColor rgb="FFFFFFFF"/>
        <bgColor indexed="64"/>
      </patternFill>
    </fill>
    <fill>
      <patternFill patternType="solid">
        <fgColor rgb="FFD9D9D9"/>
        <bgColor indexed="64"/>
      </patternFill>
    </fill>
    <fill>
      <patternFill patternType="solid">
        <fgColor rgb="FFE7E6E6"/>
        <bgColor indexed="64"/>
      </patternFill>
    </fill>
    <fill>
      <patternFill patternType="solid">
        <fgColor rgb="FFBFBFBF"/>
        <bgColor indexed="64"/>
      </patternFill>
    </fill>
    <fill>
      <patternFill patternType="solid">
        <fgColor rgb="FF0D3174"/>
        <bgColor indexed="64"/>
      </patternFill>
    </fill>
    <fill>
      <patternFill patternType="solid">
        <fgColor rgb="FFFF0000"/>
        <bgColor indexed="64"/>
      </patternFill>
    </fill>
    <fill>
      <patternFill patternType="solid">
        <fgColor rgb="FFABDB77"/>
        <bgColor indexed="64"/>
      </patternFill>
    </fill>
    <fill>
      <patternFill patternType="solid">
        <fgColor theme="9" tint="0.59999389629810485"/>
        <bgColor indexed="64"/>
      </patternFill>
    </fill>
    <fill>
      <patternFill patternType="solid">
        <fgColor theme="5" tint="0.39997558519241921"/>
        <bgColor indexed="64"/>
      </patternFill>
    </fill>
  </fills>
  <borders count="21">
    <border>
      <left/>
      <right/>
      <top/>
      <bottom/>
      <diagonal/>
    </border>
    <border>
      <left/>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right/>
      <top style="thin">
        <color theme="0" tint="-0.499984740745262"/>
      </top>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right style="thin">
        <color theme="0" tint="-0.499984740745262"/>
      </right>
      <top/>
      <bottom style="medium">
        <color theme="0" tint="-0.499984740745262"/>
      </bottom>
      <diagonal/>
    </border>
    <border>
      <left/>
      <right/>
      <top/>
      <bottom style="medium">
        <color theme="0" tint="-0.499984740745262"/>
      </bottom>
      <diagonal/>
    </border>
    <border>
      <left/>
      <right/>
      <top/>
      <bottom style="thick">
        <color rgb="FFA59383"/>
      </bottom>
      <diagonal/>
    </border>
    <border>
      <left/>
      <right style="thin">
        <color theme="0" tint="-0.499984740745262"/>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11">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2" fillId="0" borderId="0"/>
    <xf numFmtId="0" fontId="2" fillId="0" borderId="0"/>
    <xf numFmtId="0" fontId="3" fillId="0" borderId="0"/>
    <xf numFmtId="0" fontId="2" fillId="0" borderId="0"/>
    <xf numFmtId="44" fontId="3" fillId="0" borderId="0" applyFont="0" applyFill="0" applyBorder="0" applyAlignment="0" applyProtection="0"/>
  </cellStyleXfs>
  <cellXfs count="455">
    <xf numFmtId="0" fontId="0" fillId="0" borderId="0" xfId="0"/>
    <xf numFmtId="0" fontId="4" fillId="0" borderId="0" xfId="0" applyFont="1" applyBorder="1" applyAlignment="1" applyProtection="1">
      <protection locked="0"/>
    </xf>
    <xf numFmtId="0" fontId="4" fillId="0" borderId="0" xfId="0" applyFont="1" applyBorder="1" applyAlignment="1"/>
    <xf numFmtId="0" fontId="11" fillId="0" borderId="0" xfId="0" applyFont="1"/>
    <xf numFmtId="0" fontId="0" fillId="0" borderId="0" xfId="0" applyFont="1"/>
    <xf numFmtId="0" fontId="4" fillId="0" borderId="0" xfId="0" applyFont="1" applyBorder="1" applyAlignment="1">
      <alignment horizontal="left"/>
    </xf>
    <xf numFmtId="0" fontId="22" fillId="0" borderId="0" xfId="0" applyFont="1" applyBorder="1" applyAlignment="1">
      <alignment horizontal="left"/>
    </xf>
    <xf numFmtId="0" fontId="30" fillId="0" borderId="0" xfId="0" applyFont="1" applyAlignment="1" applyProtection="1">
      <alignment vertical="center"/>
      <protection locked="0" hidden="1"/>
    </xf>
    <xf numFmtId="0" fontId="11" fillId="0" borderId="0" xfId="0" applyFont="1" applyProtection="1">
      <protection locked="0"/>
    </xf>
    <xf numFmtId="0" fontId="39" fillId="0" borderId="0" xfId="0" applyFont="1" applyProtection="1">
      <protection locked="0"/>
    </xf>
    <xf numFmtId="0" fontId="39" fillId="0" borderId="0" xfId="0" applyFont="1"/>
    <xf numFmtId="0" fontId="20" fillId="0" borderId="0" xfId="0" applyFont="1" applyProtection="1">
      <protection locked="0"/>
    </xf>
    <xf numFmtId="0" fontId="40" fillId="0" borderId="0" xfId="0" applyFont="1" applyProtection="1">
      <protection locked="0"/>
    </xf>
    <xf numFmtId="0" fontId="4" fillId="0" borderId="0" xfId="0" applyFont="1" applyAlignment="1">
      <alignment horizontal="left"/>
    </xf>
    <xf numFmtId="0" fontId="29" fillId="0" borderId="0" xfId="0" applyFont="1" applyAlignment="1">
      <alignment horizontal="left"/>
    </xf>
    <xf numFmtId="0" fontId="43" fillId="0" borderId="0" xfId="0" applyFont="1" applyProtection="1">
      <protection locked="0"/>
    </xf>
    <xf numFmtId="0" fontId="11" fillId="0" borderId="0" xfId="0" applyFont="1" applyAlignment="1">
      <alignment horizontal="left"/>
    </xf>
    <xf numFmtId="0" fontId="44" fillId="0" borderId="0" xfId="0" applyFont="1"/>
    <xf numFmtId="0" fontId="44" fillId="0" borderId="0" xfId="0" applyFont="1" applyAlignment="1">
      <alignment horizontal="left"/>
    </xf>
    <xf numFmtId="0" fontId="44" fillId="0" borderId="0" xfId="0" applyFont="1" applyProtection="1">
      <protection locked="0"/>
    </xf>
    <xf numFmtId="0" fontId="29" fillId="0" borderId="0" xfId="0" applyFont="1" applyAlignment="1">
      <alignment horizontal="left"/>
    </xf>
    <xf numFmtId="0" fontId="12" fillId="2" borderId="2" xfId="0" applyFont="1" applyFill="1" applyBorder="1" applyAlignment="1">
      <alignment horizontal="center" vertical="center" wrapText="1"/>
    </xf>
    <xf numFmtId="0" fontId="49" fillId="8" borderId="2" xfId="0" applyFont="1" applyFill="1" applyBorder="1" applyAlignment="1">
      <alignment horizontal="left" vertical="center" wrapText="1"/>
    </xf>
    <xf numFmtId="0" fontId="50" fillId="9" borderId="2" xfId="0" applyFont="1" applyFill="1" applyBorder="1" applyAlignment="1">
      <alignment horizontal="center" wrapText="1"/>
    </xf>
    <xf numFmtId="0" fontId="51" fillId="10" borderId="2" xfId="0" applyFont="1" applyFill="1" applyBorder="1" applyAlignment="1">
      <alignment horizontal="center" vertical="center" wrapText="1"/>
    </xf>
    <xf numFmtId="0" fontId="52" fillId="9" borderId="2" xfId="0" applyFont="1" applyFill="1" applyBorder="1" applyAlignment="1">
      <alignment horizontal="center" vertical="center" wrapText="1"/>
    </xf>
    <xf numFmtId="0" fontId="53" fillId="11" borderId="2" xfId="0" applyFont="1" applyFill="1" applyBorder="1" applyAlignment="1">
      <alignment vertical="center"/>
    </xf>
    <xf numFmtId="0" fontId="56" fillId="0" borderId="2" xfId="9" applyFont="1" applyFill="1" applyBorder="1" applyAlignment="1" applyProtection="1">
      <alignment horizontal="center" vertical="center"/>
      <protection locked="0"/>
    </xf>
    <xf numFmtId="0" fontId="55" fillId="0" borderId="2" xfId="9" applyFont="1" applyFill="1" applyBorder="1" applyAlignment="1" applyProtection="1">
      <alignment horizontal="center" vertical="center"/>
      <protection locked="0"/>
    </xf>
    <xf numFmtId="0" fontId="55" fillId="0" borderId="2" xfId="9" applyFont="1" applyFill="1" applyBorder="1" applyAlignment="1" applyProtection="1">
      <alignment horizontal="center" vertical="center" wrapText="1"/>
      <protection locked="0"/>
    </xf>
    <xf numFmtId="0" fontId="51" fillId="10" borderId="4" xfId="0" applyFont="1" applyFill="1" applyBorder="1" applyAlignment="1">
      <alignment horizontal="center" vertical="center" wrapText="1"/>
    </xf>
    <xf numFmtId="0" fontId="54" fillId="0" borderId="2" xfId="0" applyFont="1" applyFill="1" applyBorder="1" applyAlignment="1">
      <alignment horizontal="center" vertical="center"/>
    </xf>
    <xf numFmtId="0" fontId="67" fillId="0" borderId="2" xfId="9" applyFont="1" applyFill="1" applyBorder="1" applyAlignment="1" applyProtection="1">
      <alignment horizontal="center" vertical="center"/>
      <protection locked="0"/>
    </xf>
    <xf numFmtId="2" fontId="39" fillId="0" borderId="0" xfId="0" applyNumberFormat="1" applyFont="1" applyProtection="1">
      <protection locked="0"/>
    </xf>
    <xf numFmtId="0" fontId="6" fillId="0" borderId="0" xfId="0" applyFont="1" applyAlignment="1" applyProtection="1">
      <protection locked="0"/>
    </xf>
    <xf numFmtId="0" fontId="38" fillId="0" borderId="0" xfId="8" applyFont="1" applyBorder="1" applyAlignment="1" applyProtection="1">
      <alignment vertical="center"/>
      <protection locked="0"/>
    </xf>
    <xf numFmtId="0" fontId="5" fillId="0" borderId="0" xfId="0" applyFont="1" applyProtection="1">
      <protection locked="0"/>
    </xf>
    <xf numFmtId="0" fontId="61" fillId="0" borderId="0" xfId="0" applyFont="1"/>
    <xf numFmtId="0" fontId="16" fillId="0" borderId="0" xfId="0" applyFont="1" applyProtection="1">
      <protection locked="0"/>
    </xf>
    <xf numFmtId="0" fontId="28" fillId="0" borderId="0" xfId="0" applyFont="1" applyProtection="1">
      <protection locked="0"/>
    </xf>
    <xf numFmtId="0" fontId="25" fillId="0" borderId="0" xfId="0" applyFont="1" applyProtection="1">
      <protection locked="0"/>
    </xf>
    <xf numFmtId="0" fontId="44" fillId="0" borderId="0" xfId="0" applyFont="1" applyFill="1" applyAlignment="1" applyProtection="1">
      <protection locked="0"/>
    </xf>
    <xf numFmtId="0" fontId="29" fillId="0" borderId="0" xfId="0" applyFont="1" applyProtection="1">
      <protection locked="0"/>
    </xf>
    <xf numFmtId="0" fontId="0" fillId="0" borderId="0" xfId="0" applyProtection="1">
      <protection locked="0"/>
    </xf>
    <xf numFmtId="0" fontId="0" fillId="0" borderId="0" xfId="0" applyAlignment="1" applyProtection="1">
      <alignment horizontal="right"/>
      <protection locked="0"/>
    </xf>
    <xf numFmtId="0" fontId="21" fillId="0" borderId="0" xfId="0" applyFont="1" applyProtection="1">
      <protection locked="0"/>
    </xf>
    <xf numFmtId="0" fontId="61" fillId="0" borderId="0" xfId="0" quotePrefix="1" applyFont="1"/>
    <xf numFmtId="0" fontId="66" fillId="0" borderId="0" xfId="0" applyFont="1" applyAlignment="1">
      <alignment horizontal="center" vertical="center"/>
    </xf>
    <xf numFmtId="0" fontId="7" fillId="0" borderId="5" xfId="0" applyFont="1" applyFill="1" applyBorder="1" applyAlignment="1">
      <alignment horizontal="center"/>
    </xf>
    <xf numFmtId="0" fontId="56" fillId="0" borderId="3" xfId="9" applyFont="1" applyFill="1" applyBorder="1" applyAlignment="1" applyProtection="1">
      <alignment horizontal="center" vertical="center"/>
      <protection locked="0"/>
    </xf>
    <xf numFmtId="0" fontId="55" fillId="0" borderId="4" xfId="9" applyFont="1" applyFill="1" applyBorder="1" applyAlignment="1" applyProtection="1">
      <alignment horizontal="center" vertical="center"/>
      <protection locked="0"/>
    </xf>
    <xf numFmtId="0" fontId="56" fillId="0" borderId="4" xfId="9" applyFont="1" applyFill="1" applyBorder="1" applyAlignment="1" applyProtection="1">
      <alignment horizontal="center" vertical="center"/>
      <protection locked="0"/>
    </xf>
    <xf numFmtId="0" fontId="12" fillId="2" borderId="8" xfId="0" applyFont="1" applyFill="1" applyBorder="1" applyAlignment="1">
      <alignment horizontal="center" vertical="center" wrapText="1"/>
    </xf>
    <xf numFmtId="0" fontId="73" fillId="0" borderId="4" xfId="0" applyFont="1" applyFill="1" applyBorder="1" applyAlignment="1" applyProtection="1">
      <alignment vertical="center" wrapText="1"/>
      <protection locked="0"/>
    </xf>
    <xf numFmtId="0" fontId="31" fillId="2" borderId="2" xfId="0" applyFont="1" applyFill="1" applyBorder="1" applyAlignment="1" applyProtection="1">
      <alignment horizontal="center" vertical="center"/>
    </xf>
    <xf numFmtId="0" fontId="44" fillId="0" borderId="0" xfId="0" applyFont="1" applyAlignment="1" applyProtection="1">
      <alignment horizontal="left"/>
    </xf>
    <xf numFmtId="0" fontId="44" fillId="0" borderId="0" xfId="0" applyFont="1" applyProtection="1"/>
    <xf numFmtId="0" fontId="70" fillId="0" borderId="0" xfId="0" applyFont="1" applyFill="1" applyAlignment="1" applyProtection="1">
      <alignment horizontal="left" vertical="center" wrapText="1"/>
    </xf>
    <xf numFmtId="0" fontId="30" fillId="0" borderId="2" xfId="0" applyFont="1" applyBorder="1" applyAlignment="1" applyProtection="1">
      <alignment horizontal="center" vertical="center" wrapText="1"/>
      <protection locked="0" hidden="1"/>
    </xf>
    <xf numFmtId="0" fontId="11" fillId="0" borderId="0" xfId="0" applyFont="1" applyProtection="1">
      <protection hidden="1"/>
    </xf>
    <xf numFmtId="0" fontId="26" fillId="0" borderId="0" xfId="0" applyFont="1" applyAlignment="1" applyProtection="1">
      <alignment horizontal="left" vertical="center" indent="2"/>
      <protection hidden="1"/>
    </xf>
    <xf numFmtId="0" fontId="32" fillId="0" borderId="0" xfId="0" applyFont="1" applyAlignment="1" applyProtection="1">
      <alignment vertical="center"/>
      <protection hidden="1"/>
    </xf>
    <xf numFmtId="0" fontId="33" fillId="0" borderId="0" xfId="0" applyFont="1" applyAlignment="1" applyProtection="1">
      <alignment vertical="center"/>
      <protection hidden="1"/>
    </xf>
    <xf numFmtId="0" fontId="29" fillId="0" borderId="0" xfId="0" applyFont="1" applyAlignment="1" applyProtection="1">
      <alignment vertical="center"/>
      <protection hidden="1"/>
    </xf>
    <xf numFmtId="0" fontId="31" fillId="0" borderId="0" xfId="0" applyFont="1" applyAlignment="1" applyProtection="1">
      <alignment vertical="center"/>
      <protection hidden="1"/>
    </xf>
    <xf numFmtId="1" fontId="31" fillId="0" borderId="2" xfId="0" applyNumberFormat="1" applyFont="1" applyBorder="1" applyAlignment="1" applyProtection="1">
      <alignment horizontal="center" vertical="center" wrapText="1"/>
      <protection hidden="1"/>
    </xf>
    <xf numFmtId="0" fontId="30" fillId="0" borderId="0" xfId="0" applyFont="1" applyAlignment="1" applyProtection="1">
      <alignment vertical="center"/>
      <protection hidden="1"/>
    </xf>
    <xf numFmtId="0" fontId="29" fillId="0" borderId="0" xfId="0" applyFont="1" applyAlignment="1" applyProtection="1">
      <alignment vertical="center" wrapText="1"/>
      <protection hidden="1"/>
    </xf>
    <xf numFmtId="0" fontId="29" fillId="0" borderId="2" xfId="0" applyFont="1" applyBorder="1" applyAlignment="1" applyProtection="1">
      <alignment horizontal="center" vertical="center" wrapText="1"/>
      <protection hidden="1"/>
    </xf>
    <xf numFmtId="0" fontId="35" fillId="0" borderId="2" xfId="0" applyFont="1" applyBorder="1" applyAlignment="1" applyProtection="1">
      <alignment horizontal="left" vertical="center"/>
      <protection hidden="1"/>
    </xf>
    <xf numFmtId="0" fontId="6" fillId="0" borderId="2" xfId="0" applyFont="1" applyBorder="1" applyAlignment="1" applyProtection="1">
      <alignment horizontal="center" vertical="center" wrapText="1"/>
      <protection locked="0" hidden="1"/>
    </xf>
    <xf numFmtId="0" fontId="34" fillId="0" borderId="2" xfId="0" applyFont="1" applyBorder="1" applyAlignment="1" applyProtection="1">
      <alignment vertical="center" wrapText="1"/>
      <protection hidden="1"/>
    </xf>
    <xf numFmtId="0" fontId="18" fillId="0" borderId="0" xfId="0" applyFont="1" applyAlignment="1" applyProtection="1">
      <alignment horizontal="left" vertical="center" indent="3"/>
      <protection hidden="1"/>
    </xf>
    <xf numFmtId="0" fontId="29" fillId="0" borderId="0" xfId="0" applyFont="1" applyAlignment="1" applyProtection="1">
      <alignment horizontal="left" vertical="center" wrapText="1"/>
      <protection hidden="1"/>
    </xf>
    <xf numFmtId="0" fontId="29" fillId="0" borderId="2" xfId="0" applyFont="1" applyBorder="1" applyAlignment="1" applyProtection="1">
      <alignment horizontal="right" vertical="center" wrapText="1"/>
      <protection hidden="1"/>
    </xf>
    <xf numFmtId="0" fontId="31" fillId="0" borderId="0" xfId="0" applyFont="1" applyBorder="1" applyAlignment="1" applyProtection="1">
      <alignment horizontal="left" vertical="center" wrapText="1"/>
      <protection hidden="1"/>
    </xf>
    <xf numFmtId="0" fontId="29" fillId="0" borderId="0" xfId="0" applyFont="1" applyBorder="1" applyAlignment="1" applyProtection="1">
      <alignment horizontal="center" vertical="center" wrapText="1"/>
      <protection hidden="1"/>
    </xf>
    <xf numFmtId="0" fontId="37" fillId="0" borderId="0" xfId="0" applyFont="1" applyAlignment="1" applyProtection="1">
      <alignment horizontal="left" vertical="center" indent="4"/>
      <protection hidden="1"/>
    </xf>
    <xf numFmtId="0" fontId="34" fillId="0" borderId="0" xfId="0" applyFont="1" applyAlignment="1" applyProtection="1">
      <alignment vertical="center" wrapText="1"/>
      <protection hidden="1"/>
    </xf>
    <xf numFmtId="0" fontId="29" fillId="0" borderId="0" xfId="0" applyFont="1" applyFill="1" applyAlignment="1" applyProtection="1">
      <alignment vertical="center" wrapText="1"/>
      <protection hidden="1"/>
    </xf>
    <xf numFmtId="0" fontId="23" fillId="0" borderId="0" xfId="0" applyFont="1" applyAlignment="1" applyProtection="1">
      <alignment vertical="center"/>
      <protection hidden="1"/>
    </xf>
    <xf numFmtId="0" fontId="24" fillId="0" borderId="0" xfId="0" applyFont="1" applyProtection="1">
      <protection hidden="1"/>
    </xf>
    <xf numFmtId="0" fontId="22" fillId="0" borderId="0" xfId="0" applyFont="1" applyAlignment="1" applyProtection="1">
      <alignment vertical="center"/>
      <protection hidden="1"/>
    </xf>
    <xf numFmtId="4" fontId="30" fillId="0" borderId="0" xfId="0" applyNumberFormat="1" applyFont="1" applyAlignment="1" applyProtection="1">
      <alignment vertical="center" wrapText="1"/>
      <protection hidden="1"/>
    </xf>
    <xf numFmtId="0" fontId="30" fillId="0" borderId="6" xfId="0" applyFont="1" applyBorder="1" applyAlignment="1" applyProtection="1">
      <alignment horizontal="center" vertical="center" wrapText="1"/>
      <protection hidden="1"/>
    </xf>
    <xf numFmtId="0" fontId="30" fillId="0" borderId="1" xfId="0" applyFont="1" applyFill="1" applyBorder="1" applyAlignment="1" applyProtection="1">
      <alignment vertical="center" wrapText="1"/>
      <protection hidden="1"/>
    </xf>
    <xf numFmtId="0" fontId="26" fillId="0" borderId="0" xfId="0" applyFont="1" applyAlignment="1" applyProtection="1">
      <alignment horizontal="center" vertical="center"/>
      <protection hidden="1"/>
    </xf>
    <xf numFmtId="0" fontId="4" fillId="0" borderId="0" xfId="0" applyFont="1" applyAlignment="1" applyProtection="1">
      <alignment horizontal="left"/>
      <protection hidden="1"/>
    </xf>
    <xf numFmtId="0" fontId="29" fillId="0" borderId="0" xfId="0" applyFont="1" applyAlignment="1" applyProtection="1">
      <alignment horizontal="center"/>
      <protection hidden="1"/>
    </xf>
    <xf numFmtId="0" fontId="39" fillId="0" borderId="0" xfId="0" applyFont="1" applyProtection="1">
      <protection hidden="1"/>
    </xf>
    <xf numFmtId="0" fontId="29" fillId="0" borderId="0" xfId="0" applyFont="1" applyAlignment="1" applyProtection="1">
      <alignment horizontal="left"/>
      <protection hidden="1"/>
    </xf>
    <xf numFmtId="0" fontId="5" fillId="0" borderId="0" xfId="0" applyFont="1" applyFill="1" applyAlignment="1" applyProtection="1">
      <alignment horizontal="left"/>
      <protection hidden="1"/>
    </xf>
    <xf numFmtId="0" fontId="41" fillId="0" borderId="0" xfId="0" applyFont="1" applyAlignment="1" applyProtection="1">
      <alignment horizontal="left"/>
      <protection hidden="1"/>
    </xf>
    <xf numFmtId="0" fontId="42" fillId="0" borderId="0" xfId="8" applyFont="1" applyBorder="1" applyAlignment="1" applyProtection="1">
      <alignment wrapText="1"/>
      <protection hidden="1"/>
    </xf>
    <xf numFmtId="0" fontId="29" fillId="0" borderId="0" xfId="0" applyFont="1" applyBorder="1" applyProtection="1">
      <protection hidden="1"/>
    </xf>
    <xf numFmtId="0" fontId="29" fillId="0" borderId="0" xfId="0" applyFont="1" applyBorder="1" applyAlignment="1" applyProtection="1">
      <alignment horizontal="left" wrapText="1"/>
      <protection hidden="1"/>
    </xf>
    <xf numFmtId="0" fontId="31" fillId="0" borderId="0" xfId="0" applyFont="1" applyBorder="1" applyProtection="1">
      <protection hidden="1"/>
    </xf>
    <xf numFmtId="0" fontId="9" fillId="0" borderId="0" xfId="0" applyFont="1" applyBorder="1" applyProtection="1">
      <protection hidden="1"/>
    </xf>
    <xf numFmtId="0" fontId="29" fillId="0" borderId="0" xfId="0" applyFont="1" applyBorder="1" applyAlignment="1" applyProtection="1">
      <protection hidden="1"/>
    </xf>
    <xf numFmtId="0" fontId="29" fillId="0" borderId="0" xfId="0" applyFont="1" applyBorder="1" applyAlignment="1" applyProtection="1">
      <alignment wrapText="1"/>
      <protection hidden="1"/>
    </xf>
    <xf numFmtId="0" fontId="29" fillId="0" borderId="0" xfId="0" applyFont="1" applyProtection="1">
      <protection hidden="1"/>
    </xf>
    <xf numFmtId="0" fontId="9" fillId="0" borderId="0" xfId="0" applyFont="1" applyProtection="1">
      <protection hidden="1"/>
    </xf>
    <xf numFmtId="0" fontId="0" fillId="0" borderId="0" xfId="0" applyFont="1" applyProtection="1">
      <protection hidden="1"/>
    </xf>
    <xf numFmtId="0" fontId="26" fillId="0" borderId="0" xfId="0" applyFont="1" applyAlignment="1" applyProtection="1">
      <alignment vertical="center"/>
      <protection hidden="1"/>
    </xf>
    <xf numFmtId="0" fontId="31" fillId="2" borderId="2" xfId="0" applyFont="1" applyFill="1" applyBorder="1" applyAlignment="1" applyProtection="1">
      <alignment horizontal="center" vertical="center" wrapText="1"/>
      <protection hidden="1"/>
    </xf>
    <xf numFmtId="0" fontId="26" fillId="0" borderId="5" xfId="0" applyFont="1" applyBorder="1" applyAlignment="1" applyProtection="1">
      <alignment horizontal="left" vertical="center" indent="2"/>
      <protection hidden="1"/>
    </xf>
    <xf numFmtId="0" fontId="26" fillId="0" borderId="5" xfId="0" applyFont="1" applyBorder="1" applyAlignment="1" applyProtection="1">
      <alignment vertical="center"/>
      <protection hidden="1"/>
    </xf>
    <xf numFmtId="0" fontId="26" fillId="0" borderId="0" xfId="0" applyFont="1" applyBorder="1" applyAlignment="1" applyProtection="1">
      <alignment vertical="center"/>
      <protection hidden="1"/>
    </xf>
    <xf numFmtId="0" fontId="59" fillId="0" borderId="9" xfId="0" applyFont="1" applyFill="1" applyBorder="1" applyAlignment="1" applyProtection="1">
      <alignment horizontal="center" vertical="center" wrapText="1"/>
      <protection hidden="1"/>
    </xf>
    <xf numFmtId="0" fontId="64" fillId="4" borderId="2" xfId="0" applyFont="1" applyFill="1" applyBorder="1" applyAlignment="1" applyProtection="1">
      <alignment vertical="center" wrapText="1"/>
      <protection hidden="1"/>
    </xf>
    <xf numFmtId="0" fontId="61" fillId="0" borderId="9" xfId="0" applyFont="1" applyFill="1" applyBorder="1" applyAlignment="1" applyProtection="1">
      <alignment vertical="center" wrapText="1"/>
      <protection hidden="1"/>
    </xf>
    <xf numFmtId="0" fontId="64" fillId="0" borderId="9" xfId="0" applyFont="1" applyFill="1" applyBorder="1" applyAlignment="1" applyProtection="1">
      <alignment horizontal="center" vertical="center" wrapText="1"/>
      <protection hidden="1"/>
    </xf>
    <xf numFmtId="0" fontId="11" fillId="0" borderId="6" xfId="0" applyFont="1" applyBorder="1" applyAlignment="1" applyProtection="1">
      <alignment vertical="center" wrapText="1"/>
      <protection hidden="1"/>
    </xf>
    <xf numFmtId="0" fontId="11" fillId="0" borderId="0" xfId="0" applyFont="1" applyBorder="1" applyAlignment="1" applyProtection="1">
      <alignment vertical="center" wrapText="1"/>
      <protection hidden="1"/>
    </xf>
    <xf numFmtId="0" fontId="11" fillId="0" borderId="6" xfId="0" applyFont="1" applyBorder="1" applyProtection="1">
      <protection hidden="1"/>
    </xf>
    <xf numFmtId="0" fontId="62" fillId="4" borderId="2" xfId="0" applyFont="1" applyFill="1" applyBorder="1" applyAlignment="1" applyProtection="1">
      <alignment horizontal="center" vertical="center" wrapText="1"/>
      <protection hidden="1"/>
    </xf>
    <xf numFmtId="0" fontId="62" fillId="0" borderId="9" xfId="0" applyFont="1" applyFill="1" applyBorder="1" applyAlignment="1" applyProtection="1">
      <alignment horizontal="center" vertical="center" wrapText="1"/>
      <protection hidden="1"/>
    </xf>
    <xf numFmtId="0" fontId="64" fillId="4" borderId="2" xfId="0" applyFont="1" applyFill="1" applyBorder="1" applyAlignment="1" applyProtection="1">
      <alignment horizontal="center" vertical="center" wrapText="1"/>
      <protection hidden="1"/>
    </xf>
    <xf numFmtId="0" fontId="62" fillId="4" borderId="2" xfId="0" applyFont="1" applyFill="1" applyBorder="1" applyAlignment="1" applyProtection="1">
      <alignment vertical="center" wrapText="1"/>
      <protection hidden="1"/>
    </xf>
    <xf numFmtId="0" fontId="64" fillId="4" borderId="2" xfId="0" applyFont="1" applyFill="1" applyBorder="1" applyAlignment="1" applyProtection="1">
      <alignment vertical="center"/>
      <protection hidden="1"/>
    </xf>
    <xf numFmtId="0" fontId="64" fillId="0" borderId="2" xfId="0" applyFont="1" applyBorder="1" applyAlignment="1" applyProtection="1">
      <alignment horizontal="center" vertical="center" wrapText="1"/>
      <protection hidden="1"/>
    </xf>
    <xf numFmtId="0" fontId="62" fillId="6" borderId="2" xfId="0" applyFont="1" applyFill="1" applyBorder="1" applyAlignment="1" applyProtection="1">
      <alignment vertical="center" wrapText="1"/>
      <protection hidden="1"/>
    </xf>
    <xf numFmtId="0" fontId="64" fillId="6" borderId="2" xfId="0" applyFont="1" applyFill="1" applyBorder="1" applyAlignment="1" applyProtection="1">
      <alignment vertical="center"/>
      <protection hidden="1"/>
    </xf>
    <xf numFmtId="0" fontId="64" fillId="5" borderId="2" xfId="0" applyFont="1" applyFill="1" applyBorder="1" applyAlignment="1" applyProtection="1">
      <alignment horizontal="center" vertical="center" wrapText="1"/>
      <protection locked="0" hidden="1"/>
    </xf>
    <xf numFmtId="0" fontId="62" fillId="0" borderId="2" xfId="0" applyNumberFormat="1" applyFont="1" applyBorder="1" applyAlignment="1" applyProtection="1">
      <alignment horizontal="center" vertical="center" wrapText="1"/>
      <protection locked="0" hidden="1"/>
    </xf>
    <xf numFmtId="0" fontId="62" fillId="0" borderId="9" xfId="0" applyFont="1" applyFill="1" applyBorder="1" applyAlignment="1" applyProtection="1">
      <alignment horizontal="center" vertical="center" wrapText="1"/>
      <protection locked="0" hidden="1"/>
    </xf>
    <xf numFmtId="0" fontId="62" fillId="0" borderId="2" xfId="0" applyFont="1" applyBorder="1" applyAlignment="1" applyProtection="1">
      <alignment horizontal="center" vertical="center" wrapText="1"/>
      <protection locked="0" hidden="1"/>
    </xf>
    <xf numFmtId="0" fontId="62" fillId="0" borderId="3" xfId="0" applyFont="1" applyBorder="1" applyAlignment="1" applyProtection="1">
      <alignment horizontal="center" vertical="center" wrapText="1"/>
      <protection locked="0" hidden="1"/>
    </xf>
    <xf numFmtId="0" fontId="64" fillId="5" borderId="4" xfId="0" applyFont="1" applyFill="1" applyBorder="1" applyAlignment="1" applyProtection="1">
      <alignment horizontal="center" vertical="center" wrapText="1"/>
      <protection locked="0" hidden="1"/>
    </xf>
    <xf numFmtId="0" fontId="7" fillId="0" borderId="0" xfId="0" applyFont="1" applyAlignment="1" applyProtection="1">
      <alignment horizontal="left" vertical="center" indent="2"/>
      <protection hidden="1"/>
    </xf>
    <xf numFmtId="0" fontId="45" fillId="0" borderId="0" xfId="0" applyFont="1" applyFill="1" applyAlignment="1" applyProtection="1">
      <alignment horizontal="center"/>
    </xf>
    <xf numFmtId="44" fontId="61" fillId="0" borderId="0" xfId="10" applyFont="1" applyProtection="1">
      <protection locked="0"/>
    </xf>
    <xf numFmtId="0" fontId="61" fillId="0" borderId="0" xfId="0" applyFont="1" applyProtection="1">
      <protection locked="0"/>
    </xf>
    <xf numFmtId="0" fontId="32" fillId="0" borderId="0" xfId="0" applyFont="1" applyFill="1" applyAlignment="1" applyProtection="1">
      <alignment horizontal="left" vertical="center" indent="2"/>
      <protection hidden="1"/>
    </xf>
    <xf numFmtId="0" fontId="11" fillId="0" borderId="0" xfId="0" applyFont="1" applyFill="1" applyProtection="1">
      <protection hidden="1"/>
    </xf>
    <xf numFmtId="0" fontId="11" fillId="0" borderId="0" xfId="0" applyFont="1" applyFill="1" applyProtection="1">
      <protection locked="0"/>
    </xf>
    <xf numFmtId="0" fontId="11" fillId="0" borderId="0" xfId="0" applyFont="1" applyFill="1"/>
    <xf numFmtId="0" fontId="29" fillId="0" borderId="0" xfId="0" applyFont="1" applyFill="1" applyAlignment="1" applyProtection="1">
      <alignment vertical="center"/>
      <protection hidden="1"/>
    </xf>
    <xf numFmtId="0" fontId="31" fillId="0" borderId="0" xfId="0" applyFont="1" applyFill="1" applyAlignment="1" applyProtection="1">
      <alignment vertical="center"/>
      <protection hidden="1"/>
    </xf>
    <xf numFmtId="0" fontId="41" fillId="0" borderId="6" xfId="0" applyFont="1" applyFill="1" applyBorder="1" applyAlignment="1" applyProtection="1"/>
    <xf numFmtId="2" fontId="41" fillId="0" borderId="6" xfId="0" applyNumberFormat="1" applyFont="1" applyBorder="1" applyAlignment="1" applyProtection="1"/>
    <xf numFmtId="44" fontId="61" fillId="0" borderId="0" xfId="10" applyFont="1" applyAlignment="1" applyProtection="1">
      <alignment vertical="center"/>
      <protection locked="0"/>
    </xf>
    <xf numFmtId="44" fontId="61" fillId="0" borderId="0" xfId="10" applyFont="1" applyAlignment="1" applyProtection="1">
      <alignment horizontal="left" vertical="center"/>
      <protection locked="0"/>
    </xf>
    <xf numFmtId="0" fontId="61" fillId="0" borderId="0" xfId="0" applyFont="1" applyAlignment="1">
      <alignment horizontal="left" vertical="center"/>
    </xf>
    <xf numFmtId="0" fontId="61" fillId="0" borderId="0" xfId="10" applyNumberFormat="1" applyFont="1" applyAlignment="1" applyProtection="1">
      <alignment horizontal="center" vertical="top" wrapText="1"/>
      <protection locked="0"/>
    </xf>
    <xf numFmtId="0" fontId="61" fillId="0" borderId="0" xfId="10" applyNumberFormat="1" applyFont="1" applyProtection="1">
      <protection locked="0"/>
    </xf>
    <xf numFmtId="0" fontId="29" fillId="0" borderId="0" xfId="0" applyFont="1" applyAlignment="1" applyProtection="1">
      <alignment vertical="center" wrapText="1"/>
      <protection locked="0" hidden="1"/>
    </xf>
    <xf numFmtId="4" fontId="29" fillId="0" borderId="0" xfId="0" applyNumberFormat="1" applyFont="1" applyAlignment="1" applyProtection="1">
      <alignment vertical="center" wrapText="1"/>
      <protection locked="0" hidden="1"/>
    </xf>
    <xf numFmtId="1" fontId="11" fillId="0" borderId="0" xfId="0" applyNumberFormat="1" applyFont="1" applyProtection="1">
      <protection locked="0"/>
    </xf>
    <xf numFmtId="0" fontId="61" fillId="0" borderId="0" xfId="10" applyNumberFormat="1" applyFont="1" applyFill="1" applyProtection="1">
      <protection locked="0"/>
    </xf>
    <xf numFmtId="0" fontId="54" fillId="0" borderId="2" xfId="0" applyFont="1" applyFill="1" applyBorder="1" applyAlignment="1">
      <alignment horizontal="left" vertical="center" wrapText="1"/>
    </xf>
    <xf numFmtId="0" fontId="75" fillId="3" borderId="2" xfId="0" applyFont="1" applyFill="1" applyBorder="1" applyAlignment="1" applyProtection="1">
      <alignment vertical="center" wrapText="1"/>
      <protection hidden="1"/>
    </xf>
    <xf numFmtId="0" fontId="75" fillId="3" borderId="2" xfId="0" applyFont="1" applyFill="1" applyBorder="1" applyAlignment="1" applyProtection="1">
      <alignment horizontal="center" vertical="center" wrapText="1"/>
      <protection hidden="1"/>
    </xf>
    <xf numFmtId="0" fontId="70" fillId="2" borderId="2" xfId="0" applyFont="1" applyFill="1" applyBorder="1" applyAlignment="1" applyProtection="1">
      <alignment horizontal="center" vertical="center" wrapText="1"/>
      <protection hidden="1"/>
    </xf>
    <xf numFmtId="0" fontId="13" fillId="3" borderId="2" xfId="0" applyFont="1" applyFill="1" applyBorder="1" applyAlignment="1">
      <alignment vertical="center" wrapText="1"/>
    </xf>
    <xf numFmtId="0" fontId="14" fillId="3" borderId="2" xfId="0" applyFont="1" applyFill="1" applyBorder="1" applyAlignment="1">
      <alignment horizontal="center" vertical="center" wrapText="1"/>
    </xf>
    <xf numFmtId="0" fontId="13" fillId="3" borderId="2" xfId="0" applyFont="1" applyFill="1" applyBorder="1" applyAlignment="1">
      <alignment horizontal="left" vertical="center" wrapText="1" indent="1"/>
    </xf>
    <xf numFmtId="0" fontId="13" fillId="3" borderId="8" xfId="0" applyFont="1" applyFill="1" applyBorder="1" applyAlignment="1">
      <alignment horizontal="left" vertical="center" wrapText="1" indent="1"/>
    </xf>
    <xf numFmtId="0" fontId="13" fillId="3" borderId="10" xfId="0" applyFont="1" applyFill="1" applyBorder="1" applyAlignment="1">
      <alignment horizontal="left" vertical="center" wrapText="1" indent="1"/>
    </xf>
    <xf numFmtId="0" fontId="13" fillId="3" borderId="9" xfId="0" applyFont="1" applyFill="1" applyBorder="1" applyAlignment="1">
      <alignment horizontal="left" vertical="center" wrapText="1" indent="1"/>
    </xf>
    <xf numFmtId="0" fontId="13" fillId="0" borderId="8" xfId="0" applyFont="1" applyBorder="1" applyAlignment="1">
      <alignment horizontal="left" vertical="center" wrapText="1" indent="1"/>
    </xf>
    <xf numFmtId="0" fontId="13" fillId="0" borderId="9" xfId="0" applyFont="1" applyBorder="1" applyAlignment="1">
      <alignment horizontal="left" vertical="center" wrapText="1" indent="1"/>
    </xf>
    <xf numFmtId="0" fontId="13" fillId="0" borderId="10" xfId="0" applyFont="1" applyBorder="1" applyAlignment="1">
      <alignment horizontal="left" vertical="center" wrapText="1" indent="1"/>
    </xf>
    <xf numFmtId="0" fontId="79" fillId="0" borderId="0" xfId="0" applyFont="1"/>
    <xf numFmtId="0" fontId="82" fillId="0" borderId="0" xfId="0" applyFont="1" applyProtection="1">
      <protection hidden="1"/>
    </xf>
    <xf numFmtId="0" fontId="83" fillId="0" borderId="0" xfId="0" applyFont="1" applyProtection="1">
      <protection hidden="1"/>
    </xf>
    <xf numFmtId="0" fontId="13" fillId="0" borderId="2" xfId="0" applyFont="1" applyFill="1" applyBorder="1" applyAlignment="1">
      <alignment vertical="center" wrapText="1"/>
    </xf>
    <xf numFmtId="0" fontId="85" fillId="0" borderId="0" xfId="0" applyFont="1" applyProtection="1">
      <protection hidden="1"/>
    </xf>
    <xf numFmtId="0" fontId="13" fillId="3" borderId="0" xfId="0" applyFont="1" applyFill="1" applyBorder="1" applyAlignment="1">
      <alignment vertical="center" wrapText="1"/>
    </xf>
    <xf numFmtId="0" fontId="14" fillId="3" borderId="0" xfId="0" applyFont="1" applyFill="1" applyBorder="1" applyAlignment="1">
      <alignment horizontal="center" vertical="center" wrapText="1"/>
    </xf>
    <xf numFmtId="0" fontId="13" fillId="3" borderId="0" xfId="0" applyFont="1" applyFill="1" applyBorder="1" applyAlignment="1">
      <alignment horizontal="left" vertical="center" wrapText="1" indent="1"/>
    </xf>
    <xf numFmtId="0" fontId="84" fillId="3" borderId="0" xfId="0" applyFont="1" applyFill="1" applyBorder="1" applyAlignment="1">
      <alignment horizontal="left" vertical="center" wrapText="1" indent="1"/>
    </xf>
    <xf numFmtId="0" fontId="78" fillId="0" borderId="0" xfId="0" applyFont="1" applyBorder="1" applyAlignment="1">
      <alignment vertical="center"/>
    </xf>
    <xf numFmtId="0" fontId="0" fillId="0" borderId="0" xfId="0" applyBorder="1"/>
    <xf numFmtId="0" fontId="79" fillId="0" borderId="0" xfId="0" applyFont="1" applyBorder="1"/>
    <xf numFmtId="0" fontId="13" fillId="3" borderId="11" xfId="0" applyFont="1" applyFill="1" applyBorder="1" applyAlignment="1">
      <alignment vertical="center" wrapText="1"/>
    </xf>
    <xf numFmtId="0" fontId="14" fillId="3" borderId="11" xfId="0" applyFont="1" applyFill="1" applyBorder="1" applyAlignment="1">
      <alignment horizontal="center" vertical="center" wrapText="1"/>
    </xf>
    <xf numFmtId="0" fontId="84" fillId="3" borderId="11" xfId="0" applyFont="1" applyFill="1" applyBorder="1" applyAlignment="1">
      <alignment horizontal="left" vertical="center" wrapText="1" indent="1"/>
    </xf>
    <xf numFmtId="0" fontId="13" fillId="3" borderId="11" xfId="0" applyFont="1" applyFill="1" applyBorder="1" applyAlignment="1">
      <alignment horizontal="left" vertical="center" wrapText="1" indent="1"/>
    </xf>
    <xf numFmtId="0" fontId="0" fillId="0" borderId="5" xfId="0" applyBorder="1"/>
    <xf numFmtId="0" fontId="79" fillId="0" borderId="5" xfId="0" applyFont="1" applyBorder="1"/>
    <xf numFmtId="0" fontId="13" fillId="0" borderId="2" xfId="0" applyFont="1" applyFill="1" applyBorder="1" applyAlignment="1">
      <alignment horizontal="left" vertical="center" wrapText="1" indent="1"/>
    </xf>
    <xf numFmtId="0" fontId="14" fillId="0" borderId="2" xfId="0" applyFont="1" applyFill="1" applyBorder="1" applyAlignment="1">
      <alignment horizontal="center" vertical="center" wrapText="1"/>
    </xf>
    <xf numFmtId="0" fontId="13" fillId="0" borderId="11" xfId="0" applyFont="1" applyFill="1" applyBorder="1" applyAlignment="1">
      <alignment vertical="center" wrapText="1"/>
    </xf>
    <xf numFmtId="0" fontId="14" fillId="0" borderId="11" xfId="0" applyFont="1" applyFill="1" applyBorder="1" applyAlignment="1">
      <alignment horizontal="center" vertical="center" wrapText="1"/>
    </xf>
    <xf numFmtId="0" fontId="13" fillId="0" borderId="11" xfId="0" applyFont="1" applyFill="1" applyBorder="1" applyAlignment="1">
      <alignment horizontal="left" vertical="center" wrapText="1" indent="1"/>
    </xf>
    <xf numFmtId="0" fontId="13" fillId="0" borderId="0" xfId="0" applyFont="1" applyFill="1" applyBorder="1" applyAlignment="1">
      <alignment vertical="center" wrapText="1"/>
    </xf>
    <xf numFmtId="0" fontId="14" fillId="0" borderId="0" xfId="0" applyFont="1" applyFill="1" applyBorder="1" applyAlignment="1">
      <alignment horizontal="center" vertical="center" wrapText="1"/>
    </xf>
    <xf numFmtId="0" fontId="13" fillId="0" borderId="0" xfId="0" applyFont="1" applyFill="1" applyBorder="1" applyAlignment="1">
      <alignment horizontal="left" vertical="center" wrapText="1" indent="1"/>
    </xf>
    <xf numFmtId="0" fontId="7" fillId="0" borderId="5" xfId="0" applyFont="1" applyBorder="1" applyAlignment="1" applyProtection="1">
      <alignment horizontal="left" vertical="center" indent="2"/>
      <protection hidden="1"/>
    </xf>
    <xf numFmtId="0" fontId="81" fillId="0" borderId="5" xfId="0" applyFont="1" applyBorder="1" applyAlignment="1">
      <alignment horizontal="left" indent="1"/>
    </xf>
    <xf numFmtId="0" fontId="84" fillId="3" borderId="2" xfId="0" applyFont="1" applyFill="1" applyBorder="1" applyAlignment="1" applyProtection="1">
      <alignment horizontal="left" vertical="center" wrapText="1" indent="1"/>
      <protection locked="0" hidden="1"/>
    </xf>
    <xf numFmtId="0" fontId="84" fillId="0" borderId="2" xfId="0" applyFont="1" applyFill="1" applyBorder="1" applyAlignment="1" applyProtection="1">
      <alignment horizontal="left" vertical="center" wrapText="1" indent="1"/>
      <protection locked="0" hidden="1"/>
    </xf>
    <xf numFmtId="0" fontId="16" fillId="0" borderId="2" xfId="0" applyFont="1" applyBorder="1" applyAlignment="1" applyProtection="1">
      <alignment horizontal="left" vertical="center"/>
      <protection hidden="1"/>
    </xf>
    <xf numFmtId="4" fontId="30" fillId="0" borderId="20" xfId="0" applyNumberFormat="1" applyFont="1" applyBorder="1" applyAlignment="1" applyProtection="1">
      <alignment vertical="center" wrapText="1"/>
      <protection locked="0" hidden="1"/>
    </xf>
    <xf numFmtId="4" fontId="70" fillId="0" borderId="20" xfId="0" applyNumberFormat="1" applyFont="1" applyBorder="1" applyAlignment="1" applyProtection="1">
      <alignment horizontal="center" vertical="center" wrapText="1"/>
      <protection locked="0" hidden="1"/>
    </xf>
    <xf numFmtId="0" fontId="29" fillId="0" borderId="11" xfId="0" applyFont="1" applyBorder="1" applyAlignment="1" applyProtection="1">
      <alignment vertical="center" wrapText="1"/>
      <protection hidden="1"/>
    </xf>
    <xf numFmtId="0" fontId="29" fillId="0" borderId="0" xfId="0" applyFont="1" applyBorder="1" applyAlignment="1" applyProtection="1">
      <alignment vertical="center" wrapText="1"/>
      <protection hidden="1"/>
    </xf>
    <xf numFmtId="0" fontId="30" fillId="0" borderId="11" xfId="0" applyFont="1" applyBorder="1" applyAlignment="1" applyProtection="1">
      <alignment vertical="center" wrapText="1"/>
      <protection hidden="1"/>
    </xf>
    <xf numFmtId="0" fontId="30" fillId="0" borderId="0" xfId="0" applyFont="1" applyBorder="1" applyAlignment="1" applyProtection="1">
      <alignment vertical="center" wrapText="1"/>
      <protection hidden="1"/>
    </xf>
    <xf numFmtId="44" fontId="61" fillId="0" borderId="0" xfId="10" quotePrefix="1" applyFont="1" applyAlignment="1" applyProtection="1">
      <alignment vertical="center"/>
      <protection locked="0"/>
    </xf>
    <xf numFmtId="0" fontId="61" fillId="0" borderId="0" xfId="0" applyFont="1" applyAlignment="1">
      <alignment vertical="center"/>
    </xf>
    <xf numFmtId="0" fontId="61" fillId="0" borderId="3" xfId="0" applyFont="1" applyBorder="1" applyAlignment="1" applyProtection="1">
      <alignment horizontal="left" vertical="center" wrapText="1"/>
    </xf>
    <xf numFmtId="0" fontId="61" fillId="2" borderId="6" xfId="0" applyFont="1" applyFill="1" applyBorder="1" applyAlignment="1" applyProtection="1">
      <alignment horizontal="left"/>
    </xf>
    <xf numFmtId="4" fontId="61" fillId="2" borderId="6" xfId="0" applyNumberFormat="1" applyFont="1" applyFill="1" applyBorder="1" applyAlignment="1" applyProtection="1"/>
    <xf numFmtId="0" fontId="61" fillId="2" borderId="6" xfId="0" applyFont="1" applyFill="1" applyBorder="1" applyAlignment="1" applyProtection="1"/>
    <xf numFmtId="0" fontId="61" fillId="0" borderId="3" xfId="0" applyFont="1" applyBorder="1" applyAlignment="1" applyProtection="1">
      <alignment vertical="center"/>
    </xf>
    <xf numFmtId="0" fontId="61" fillId="0" borderId="6" xfId="0" applyFont="1" applyBorder="1" applyAlignment="1" applyProtection="1">
      <alignment vertical="center"/>
    </xf>
    <xf numFmtId="0" fontId="61" fillId="0" borderId="3" xfId="0" applyFont="1" applyBorder="1" applyAlignment="1" applyProtection="1">
      <alignment vertical="center" wrapText="1"/>
    </xf>
    <xf numFmtId="0" fontId="61" fillId="0" borderId="3" xfId="0" applyFont="1" applyBorder="1" applyAlignment="1" applyProtection="1">
      <alignment vertical="top" wrapText="1"/>
    </xf>
    <xf numFmtId="0" fontId="61" fillId="2" borderId="6" xfId="0" applyFont="1" applyFill="1" applyBorder="1" applyAlignment="1" applyProtection="1">
      <alignment vertical="center"/>
    </xf>
    <xf numFmtId="4" fontId="61" fillId="2" borderId="6" xfId="0" applyNumberFormat="1" applyFont="1" applyFill="1" applyBorder="1" applyAlignment="1" applyProtection="1">
      <alignment horizontal="left"/>
    </xf>
    <xf numFmtId="0" fontId="29" fillId="0" borderId="3" xfId="0" applyFont="1" applyBorder="1" applyAlignment="1" applyProtection="1">
      <alignment horizontal="left" vertical="top" wrapText="1"/>
    </xf>
    <xf numFmtId="0" fontId="29" fillId="0" borderId="6" xfId="0" applyFont="1" applyBorder="1" applyAlignment="1" applyProtection="1">
      <alignment horizontal="left" vertical="top" wrapText="1"/>
    </xf>
    <xf numFmtId="0" fontId="29" fillId="0" borderId="4" xfId="0" applyFont="1" applyBorder="1" applyAlignment="1" applyProtection="1">
      <alignment horizontal="left" vertical="top" wrapText="1"/>
    </xf>
    <xf numFmtId="0" fontId="61" fillId="0" borderId="12" xfId="0" applyFont="1" applyBorder="1" applyProtection="1"/>
    <xf numFmtId="0" fontId="61" fillId="0" borderId="11" xfId="0" applyFont="1" applyBorder="1" applyProtection="1"/>
    <xf numFmtId="0" fontId="61" fillId="0" borderId="13" xfId="0" applyFont="1" applyBorder="1" applyProtection="1"/>
    <xf numFmtId="0" fontId="61" fillId="0" borderId="7" xfId="0" applyFont="1" applyBorder="1" applyProtection="1"/>
    <xf numFmtId="0" fontId="61" fillId="0" borderId="0" xfId="0" applyFont="1" applyBorder="1" applyProtection="1">
      <protection locked="0"/>
    </xf>
    <xf numFmtId="0" fontId="61" fillId="0" borderId="0" xfId="0" applyFont="1" applyBorder="1" applyProtection="1"/>
    <xf numFmtId="0" fontId="61" fillId="0" borderId="17" xfId="0" applyFont="1" applyBorder="1" applyAlignment="1" applyProtection="1">
      <alignment horizontal="center"/>
    </xf>
    <xf numFmtId="0" fontId="61" fillId="0" borderId="17" xfId="0" applyFont="1" applyBorder="1" applyProtection="1"/>
    <xf numFmtId="0" fontId="61" fillId="0" borderId="16" xfId="0" applyFont="1" applyBorder="1" applyAlignment="1" applyProtection="1">
      <alignment horizontal="center"/>
    </xf>
    <xf numFmtId="0" fontId="61" fillId="0" borderId="14" xfId="0" applyFont="1" applyBorder="1" applyProtection="1"/>
    <xf numFmtId="0" fontId="70" fillId="0" borderId="5" xfId="0" applyFont="1" applyBorder="1" applyProtection="1"/>
    <xf numFmtId="0" fontId="61" fillId="0" borderId="5" xfId="0" applyFont="1" applyBorder="1" applyProtection="1"/>
    <xf numFmtId="0" fontId="61" fillId="0" borderId="5" xfId="0" applyFont="1" applyBorder="1" applyAlignment="1" applyProtection="1">
      <alignment horizontal="center"/>
    </xf>
    <xf numFmtId="0" fontId="35" fillId="0" borderId="5" xfId="0" applyFont="1" applyBorder="1" applyAlignment="1" applyProtection="1"/>
    <xf numFmtId="0" fontId="31" fillId="0" borderId="2" xfId="0" applyFont="1" applyBorder="1" applyAlignment="1" applyProtection="1">
      <alignment horizontal="center" vertical="center" wrapText="1"/>
      <protection hidden="1"/>
    </xf>
    <xf numFmtId="0" fontId="30" fillId="0" borderId="2" xfId="0" applyFont="1" applyBorder="1" applyAlignment="1" applyProtection="1">
      <alignment horizontal="center" vertical="center" wrapText="1"/>
      <protection locked="0" hidden="1"/>
    </xf>
    <xf numFmtId="0" fontId="29" fillId="0" borderId="2" xfId="0" applyFont="1" applyBorder="1" applyAlignment="1" applyProtection="1">
      <alignment vertical="top" wrapText="1"/>
      <protection hidden="1"/>
    </xf>
    <xf numFmtId="0" fontId="29" fillId="0" borderId="0" xfId="0" applyFont="1" applyFill="1" applyAlignment="1" applyProtection="1">
      <alignment vertical="center" wrapText="1"/>
      <protection hidden="1"/>
    </xf>
    <xf numFmtId="0" fontId="29" fillId="0" borderId="0" xfId="0" applyFont="1" applyFill="1" applyAlignment="1" applyProtection="1">
      <alignment horizontal="left"/>
      <protection hidden="1"/>
    </xf>
    <xf numFmtId="0" fontId="0" fillId="0" borderId="0" xfId="0" quotePrefix="1" applyAlignment="1" applyProtection="1">
      <alignment vertical="center" wrapText="1"/>
      <protection locked="0"/>
    </xf>
    <xf numFmtId="0" fontId="30" fillId="0" borderId="2" xfId="0" applyFont="1" applyFill="1" applyBorder="1" applyAlignment="1" applyProtection="1">
      <alignment vertical="top" wrapText="1"/>
      <protection locked="0" hidden="1"/>
    </xf>
    <xf numFmtId="0" fontId="11" fillId="0" borderId="0" xfId="0" applyFont="1" applyFill="1" applyProtection="1"/>
    <xf numFmtId="0" fontId="29" fillId="0" borderId="0" xfId="0" applyFont="1" applyFill="1" applyAlignment="1" applyProtection="1">
      <alignment horizontal="left" wrapText="1"/>
      <protection hidden="1"/>
    </xf>
    <xf numFmtId="0" fontId="4" fillId="0" borderId="0" xfId="0" applyFont="1" applyFill="1" applyAlignment="1" applyProtection="1">
      <alignment horizontal="left"/>
      <protection hidden="1"/>
    </xf>
    <xf numFmtId="0" fontId="22" fillId="0" borderId="0" xfId="0" applyFont="1" applyFill="1" applyAlignment="1" applyProtection="1">
      <alignment horizontal="left"/>
      <protection hidden="1"/>
    </xf>
    <xf numFmtId="0" fontId="30" fillId="0" borderId="0" xfId="0" applyFont="1" applyFill="1" applyBorder="1" applyAlignment="1" applyProtection="1">
      <alignment horizontal="center" vertical="center" wrapText="1"/>
      <protection hidden="1"/>
    </xf>
    <xf numFmtId="0" fontId="4" fillId="0" borderId="0" xfId="0" applyFont="1" applyFill="1" applyBorder="1" applyAlignment="1" applyProtection="1">
      <alignment horizontal="left"/>
      <protection hidden="1"/>
    </xf>
    <xf numFmtId="0" fontId="41" fillId="0" borderId="0" xfId="0" applyFont="1" applyFill="1" applyAlignment="1" applyProtection="1">
      <alignment horizontal="left"/>
      <protection hidden="1"/>
    </xf>
    <xf numFmtId="0" fontId="4" fillId="0" borderId="0" xfId="8" applyFont="1" applyFill="1" applyBorder="1" applyAlignment="1" applyProtection="1">
      <alignment horizontal="left"/>
      <protection hidden="1"/>
    </xf>
    <xf numFmtId="0" fontId="12" fillId="2" borderId="2" xfId="0" applyFont="1" applyFill="1" applyBorder="1" applyAlignment="1" applyProtection="1">
      <alignment horizontal="center" vertical="center" wrapText="1"/>
      <protection hidden="1"/>
    </xf>
    <xf numFmtId="0" fontId="12" fillId="2" borderId="8" xfId="0" applyFont="1" applyFill="1" applyBorder="1" applyAlignment="1" applyProtection="1">
      <alignment horizontal="center" vertical="center" wrapText="1"/>
      <protection hidden="1"/>
    </xf>
    <xf numFmtId="0" fontId="74" fillId="0" borderId="2" xfId="0" applyFont="1" applyFill="1" applyBorder="1" applyAlignment="1" applyProtection="1">
      <alignment vertical="center" wrapText="1"/>
      <protection locked="0" hidden="1"/>
    </xf>
    <xf numFmtId="0" fontId="30" fillId="0" borderId="2" xfId="0" applyFont="1" applyBorder="1" applyAlignment="1" applyProtection="1">
      <alignment horizontal="center" vertical="center" wrapText="1"/>
      <protection locked="0" hidden="1"/>
    </xf>
    <xf numFmtId="0" fontId="29" fillId="0" borderId="0" xfId="0" applyFont="1" applyAlignment="1" applyProtection="1">
      <alignment horizontal="left"/>
      <protection hidden="1"/>
    </xf>
    <xf numFmtId="0" fontId="29" fillId="0" borderId="2" xfId="0" applyFont="1" applyFill="1" applyBorder="1" applyAlignment="1" applyProtection="1">
      <alignment horizontal="left" vertical="center" wrapText="1"/>
      <protection hidden="1"/>
    </xf>
    <xf numFmtId="0" fontId="29" fillId="0" borderId="2" xfId="0" applyFont="1" applyFill="1" applyBorder="1" applyAlignment="1" applyProtection="1">
      <alignment horizontal="left" vertical="center" wrapText="1"/>
      <protection locked="0" hidden="1"/>
    </xf>
    <xf numFmtId="0" fontId="29" fillId="0" borderId="8" xfId="0" applyFont="1" applyFill="1" applyBorder="1" applyAlignment="1" applyProtection="1">
      <alignment horizontal="left" vertical="center" wrapText="1"/>
      <protection locked="0" hidden="1"/>
    </xf>
    <xf numFmtId="0" fontId="29" fillId="0" borderId="10" xfId="0" applyFont="1" applyFill="1" applyBorder="1" applyAlignment="1" applyProtection="1">
      <alignment horizontal="left" vertical="center" wrapText="1"/>
      <protection locked="0" hidden="1"/>
    </xf>
    <xf numFmtId="0" fontId="44" fillId="0" borderId="0" xfId="0" applyFont="1" applyAlignment="1" applyProtection="1">
      <alignment horizontal="left"/>
      <protection hidden="1"/>
    </xf>
    <xf numFmtId="0" fontId="44" fillId="0" borderId="0" xfId="0" applyFont="1" applyProtection="1">
      <protection hidden="1"/>
    </xf>
    <xf numFmtId="0" fontId="19" fillId="0" borderId="0" xfId="0" applyFont="1" applyAlignment="1" applyProtection="1">
      <alignment horizontal="left"/>
      <protection hidden="1"/>
    </xf>
    <xf numFmtId="0" fontId="44" fillId="0" borderId="0" xfId="0" applyFont="1" applyAlignment="1" applyProtection="1">
      <alignment horizontal="left" vertical="top"/>
      <protection hidden="1"/>
    </xf>
    <xf numFmtId="16" fontId="44" fillId="0" borderId="0" xfId="0" quotePrefix="1" applyNumberFormat="1" applyFont="1" applyAlignment="1" applyProtection="1">
      <alignment horizontal="right"/>
      <protection hidden="1"/>
    </xf>
    <xf numFmtId="0" fontId="46" fillId="0" borderId="0" xfId="0" applyFont="1" applyProtection="1">
      <protection hidden="1"/>
    </xf>
    <xf numFmtId="0" fontId="31" fillId="0" borderId="3" xfId="0" applyFont="1" applyFill="1" applyBorder="1" applyAlignment="1" applyProtection="1">
      <alignment horizontal="left" vertical="center"/>
      <protection hidden="1"/>
    </xf>
    <xf numFmtId="0" fontId="31" fillId="0" borderId="4" xfId="0" applyFont="1" applyFill="1" applyBorder="1" applyAlignment="1" applyProtection="1">
      <alignment horizontal="left" vertical="center"/>
      <protection hidden="1"/>
    </xf>
    <xf numFmtId="0" fontId="29" fillId="0" borderId="0" xfId="0" quotePrefix="1" applyFont="1" applyAlignment="1" applyProtection="1">
      <alignment horizontal="left"/>
      <protection hidden="1"/>
    </xf>
    <xf numFmtId="0" fontId="29" fillId="0" borderId="0" xfId="0" applyFont="1" applyAlignment="1" applyProtection="1">
      <alignment horizontal="left"/>
      <protection hidden="1"/>
    </xf>
    <xf numFmtId="0" fontId="31" fillId="0" borderId="0" xfId="0" quotePrefix="1" applyFont="1" applyAlignment="1" applyProtection="1">
      <alignment horizontal="left"/>
    </xf>
    <xf numFmtId="0" fontId="31" fillId="0" borderId="0" xfId="0" applyFont="1" applyAlignment="1" applyProtection="1">
      <alignment horizontal="left"/>
    </xf>
    <xf numFmtId="0" fontId="19" fillId="0" borderId="0" xfId="0" applyFont="1" applyAlignment="1" applyProtection="1">
      <alignment horizontal="left"/>
      <protection hidden="1"/>
    </xf>
    <xf numFmtId="0" fontId="29" fillId="0" borderId="0" xfId="0" applyFont="1" applyAlignment="1" applyProtection="1">
      <alignment horizontal="left" vertical="top" wrapText="1"/>
      <protection hidden="1"/>
    </xf>
    <xf numFmtId="0" fontId="31" fillId="0" borderId="2" xfId="0" applyFont="1" applyFill="1" applyBorder="1" applyAlignment="1" applyProtection="1">
      <alignment horizontal="left" vertical="center" wrapText="1"/>
      <protection hidden="1"/>
    </xf>
    <xf numFmtId="0" fontId="31" fillId="0" borderId="2" xfId="0" applyFont="1" applyFill="1" applyBorder="1" applyAlignment="1" applyProtection="1">
      <alignment horizontal="left" vertical="center"/>
      <protection hidden="1"/>
    </xf>
    <xf numFmtId="0" fontId="31" fillId="0" borderId="12" xfId="0" applyFont="1" applyFill="1" applyBorder="1" applyAlignment="1" applyProtection="1">
      <alignment horizontal="left" vertical="center" wrapText="1"/>
      <protection hidden="1"/>
    </xf>
    <xf numFmtId="0" fontId="31" fillId="0" borderId="13" xfId="0" applyFont="1" applyFill="1" applyBorder="1" applyAlignment="1" applyProtection="1">
      <alignment horizontal="left" vertical="center"/>
      <protection hidden="1"/>
    </xf>
    <xf numFmtId="0" fontId="57" fillId="0" borderId="14" xfId="0" applyFont="1" applyFill="1" applyBorder="1" applyAlignment="1" applyProtection="1">
      <alignment horizontal="left" vertical="center" wrapText="1"/>
      <protection hidden="1"/>
    </xf>
    <xf numFmtId="0" fontId="57" fillId="0" borderId="15" xfId="0" applyFont="1" applyFill="1" applyBorder="1" applyAlignment="1" applyProtection="1">
      <alignment horizontal="left" vertical="center"/>
      <protection hidden="1"/>
    </xf>
    <xf numFmtId="0" fontId="31" fillId="0" borderId="0" xfId="0" applyFont="1" applyAlignment="1" applyProtection="1">
      <alignment horizontal="left" vertical="top" wrapText="1"/>
      <protection hidden="1"/>
    </xf>
    <xf numFmtId="0" fontId="31" fillId="0" borderId="3" xfId="0" applyFont="1" applyFill="1" applyBorder="1" applyAlignment="1" applyProtection="1">
      <alignment horizontal="left" vertical="center" wrapText="1"/>
      <protection hidden="1"/>
    </xf>
    <xf numFmtId="0" fontId="31" fillId="0" borderId="4" xfId="0" applyFont="1" applyFill="1" applyBorder="1" applyAlignment="1" applyProtection="1">
      <alignment horizontal="left" vertical="center" wrapText="1"/>
      <protection hidden="1"/>
    </xf>
    <xf numFmtId="0" fontId="48" fillId="0" borderId="0" xfId="0" applyFont="1" applyAlignment="1" applyProtection="1">
      <alignment horizontal="center" vertical="center"/>
    </xf>
    <xf numFmtId="0" fontId="31" fillId="2" borderId="3" xfId="0" applyFont="1" applyFill="1" applyBorder="1" applyAlignment="1" applyProtection="1">
      <alignment horizontal="center" vertical="center"/>
    </xf>
    <xf numFmtId="0" fontId="31" fillId="2" borderId="4" xfId="0" applyFont="1" applyFill="1" applyBorder="1" applyAlignment="1" applyProtection="1">
      <alignment horizontal="center" vertical="center"/>
    </xf>
    <xf numFmtId="0" fontId="29" fillId="0" borderId="2" xfId="0" applyFont="1" applyBorder="1" applyAlignment="1" applyProtection="1">
      <alignment horizontal="center" vertical="center" wrapText="1"/>
      <protection hidden="1"/>
    </xf>
    <xf numFmtId="0" fontId="29" fillId="0" borderId="0" xfId="0" applyFont="1" applyAlignment="1" applyProtection="1">
      <alignment horizontal="left" vertical="center" wrapText="1"/>
      <protection hidden="1"/>
    </xf>
    <xf numFmtId="0" fontId="30" fillId="0" borderId="3" xfId="0" applyFont="1" applyFill="1" applyBorder="1" applyAlignment="1" applyProtection="1">
      <alignment horizontal="left" vertical="center" wrapText="1"/>
      <protection locked="0" hidden="1"/>
    </xf>
    <xf numFmtId="0" fontId="30" fillId="0" borderId="4" xfId="0" applyFont="1" applyFill="1" applyBorder="1" applyAlignment="1" applyProtection="1">
      <alignment horizontal="left" vertical="center" wrapText="1"/>
      <protection locked="0" hidden="1"/>
    </xf>
    <xf numFmtId="0" fontId="10" fillId="0" borderId="2" xfId="0" applyFont="1" applyBorder="1" applyAlignment="1" applyProtection="1">
      <alignment vertical="center" wrapText="1"/>
      <protection locked="0" hidden="1"/>
    </xf>
    <xf numFmtId="0" fontId="16" fillId="0" borderId="2" xfId="0" applyFont="1" applyBorder="1" applyAlignment="1" applyProtection="1">
      <alignment horizontal="left" vertical="center" wrapText="1"/>
      <protection hidden="1"/>
    </xf>
    <xf numFmtId="4" fontId="30" fillId="0" borderId="0" xfId="0" applyNumberFormat="1" applyFont="1" applyAlignment="1" applyProtection="1">
      <alignment horizontal="center" vertical="center" wrapText="1"/>
      <protection locked="0" hidden="1"/>
    </xf>
    <xf numFmtId="0" fontId="29" fillId="0" borderId="3" xfId="0" applyFont="1" applyBorder="1" applyAlignment="1" applyProtection="1">
      <alignment horizontal="center" vertical="center" wrapText="1"/>
      <protection hidden="1"/>
    </xf>
    <xf numFmtId="0" fontId="29" fillId="0" borderId="4" xfId="0" applyFont="1" applyBorder="1" applyAlignment="1" applyProtection="1">
      <alignment horizontal="center" vertical="center" wrapText="1"/>
      <protection hidden="1"/>
    </xf>
    <xf numFmtId="4" fontId="29" fillId="0" borderId="20" xfId="0" applyNumberFormat="1" applyFont="1" applyBorder="1" applyAlignment="1" applyProtection="1">
      <alignment horizontal="left" vertical="center" wrapText="1"/>
      <protection locked="0" hidden="1"/>
    </xf>
    <xf numFmtId="0" fontId="30" fillId="0" borderId="0" xfId="0" applyFont="1" applyAlignment="1" applyProtection="1">
      <alignment horizontal="left" vertical="center" wrapText="1"/>
      <protection locked="0" hidden="1"/>
    </xf>
    <xf numFmtId="0" fontId="30" fillId="0" borderId="0" xfId="0" applyFont="1" applyFill="1" applyAlignment="1" applyProtection="1">
      <alignment vertical="top" wrapText="1"/>
      <protection locked="0" hidden="1"/>
    </xf>
    <xf numFmtId="4" fontId="89" fillId="0" borderId="0" xfId="0" applyNumberFormat="1" applyFont="1" applyAlignment="1" applyProtection="1">
      <alignment horizontal="left" vertical="center" wrapText="1"/>
      <protection locked="0" hidden="1"/>
    </xf>
    <xf numFmtId="0" fontId="29" fillId="0" borderId="0" xfId="0" applyFont="1" applyBorder="1" applyAlignment="1" applyProtection="1">
      <alignment horizontal="left" vertical="center" wrapText="1"/>
      <protection hidden="1"/>
    </xf>
    <xf numFmtId="0" fontId="29" fillId="0" borderId="0" xfId="0" applyFont="1" applyBorder="1" applyAlignment="1" applyProtection="1">
      <alignment horizontal="left" vertical="center"/>
      <protection hidden="1"/>
    </xf>
    <xf numFmtId="0" fontId="34" fillId="0" borderId="2" xfId="0" applyFont="1" applyBorder="1" applyAlignment="1" applyProtection="1">
      <alignment horizontal="left" vertical="center" wrapText="1"/>
      <protection hidden="1"/>
    </xf>
    <xf numFmtId="0" fontId="29" fillId="0" borderId="6" xfId="0" applyFont="1" applyBorder="1" applyAlignment="1" applyProtection="1">
      <alignment horizontal="center" vertical="center" wrapText="1"/>
      <protection hidden="1"/>
    </xf>
    <xf numFmtId="0" fontId="30" fillId="0" borderId="0" xfId="0" applyFont="1" applyAlignment="1" applyProtection="1">
      <alignment horizontal="left" vertical="top" wrapText="1"/>
      <protection locked="0" hidden="1"/>
    </xf>
    <xf numFmtId="0" fontId="31" fillId="0" borderId="3" xfId="0" applyFont="1" applyBorder="1" applyAlignment="1" applyProtection="1">
      <alignment horizontal="center" vertical="center" wrapText="1"/>
      <protection hidden="1"/>
    </xf>
    <xf numFmtId="0" fontId="31" fillId="0" borderId="4" xfId="0" applyFont="1" applyBorder="1" applyAlignment="1" applyProtection="1">
      <alignment horizontal="center" vertical="center" wrapText="1"/>
      <protection hidden="1"/>
    </xf>
    <xf numFmtId="0" fontId="30" fillId="0" borderId="3" xfId="0" applyFont="1" applyBorder="1" applyAlignment="1" applyProtection="1">
      <alignment horizontal="center" vertical="center" wrapText="1"/>
      <protection locked="0" hidden="1"/>
    </xf>
    <xf numFmtId="0" fontId="30" fillId="0" borderId="4" xfId="0" applyFont="1" applyBorder="1" applyAlignment="1" applyProtection="1">
      <alignment horizontal="center" vertical="center" wrapText="1"/>
      <protection locked="0" hidden="1"/>
    </xf>
    <xf numFmtId="0" fontId="31" fillId="0" borderId="11" xfId="0" applyFont="1" applyBorder="1" applyAlignment="1" applyProtection="1">
      <alignment horizontal="left" vertical="center" wrapText="1"/>
      <protection hidden="1"/>
    </xf>
    <xf numFmtId="0" fontId="31" fillId="0" borderId="2" xfId="0" applyFont="1" applyBorder="1" applyAlignment="1" applyProtection="1">
      <alignment horizontal="center" vertical="center" wrapText="1"/>
      <protection hidden="1"/>
    </xf>
    <xf numFmtId="0" fontId="30" fillId="0" borderId="3" xfId="0" applyFont="1" applyFill="1" applyBorder="1" applyAlignment="1" applyProtection="1">
      <alignment horizontal="left" vertical="top" wrapText="1"/>
      <protection locked="0" hidden="1"/>
    </xf>
    <xf numFmtId="0" fontId="30" fillId="0" borderId="4" xfId="0" applyFont="1" applyFill="1" applyBorder="1" applyAlignment="1" applyProtection="1">
      <alignment horizontal="left" vertical="top" wrapText="1"/>
      <protection locked="0" hidden="1"/>
    </xf>
    <xf numFmtId="0" fontId="29" fillId="0" borderId="0" xfId="0" applyFont="1" applyFill="1" applyAlignment="1" applyProtection="1">
      <alignment horizontal="left" vertical="center" wrapText="1"/>
      <protection hidden="1"/>
    </xf>
    <xf numFmtId="14" fontId="30" fillId="0" borderId="0" xfId="0" applyNumberFormat="1" applyFont="1" applyAlignment="1" applyProtection="1">
      <alignment horizontal="left" vertical="center" wrapText="1"/>
      <protection locked="0" hidden="1"/>
    </xf>
    <xf numFmtId="0" fontId="29" fillId="0" borderId="2" xfId="0" applyFont="1" applyBorder="1" applyAlignment="1" applyProtection="1">
      <alignment horizontal="left" vertical="top" wrapText="1"/>
      <protection hidden="1"/>
    </xf>
    <xf numFmtId="0" fontId="30" fillId="0" borderId="2" xfId="0" applyFont="1" applyBorder="1" applyAlignment="1" applyProtection="1">
      <alignment horizontal="left" vertical="top" wrapText="1"/>
      <protection locked="0" hidden="1"/>
    </xf>
    <xf numFmtId="0" fontId="30" fillId="0" borderId="2" xfId="0" applyFont="1" applyBorder="1" applyAlignment="1" applyProtection="1">
      <alignment horizontal="center" vertical="center" wrapText="1"/>
      <protection locked="0" hidden="1"/>
    </xf>
    <xf numFmtId="0" fontId="34" fillId="0" borderId="0" xfId="0" applyFont="1" applyAlignment="1" applyProtection="1">
      <alignment horizontal="left" vertical="center" wrapText="1"/>
      <protection hidden="1"/>
    </xf>
    <xf numFmtId="0" fontId="25" fillId="0" borderId="0" xfId="0" applyFont="1" applyBorder="1" applyAlignment="1" applyProtection="1">
      <alignment horizontal="left" vertical="center" wrapText="1"/>
      <protection hidden="1"/>
    </xf>
    <xf numFmtId="0" fontId="31" fillId="0" borderId="2" xfId="0" applyFont="1" applyBorder="1" applyAlignment="1" applyProtection="1">
      <alignment horizontal="left" vertical="center" wrapText="1"/>
      <protection hidden="1"/>
    </xf>
    <xf numFmtId="0" fontId="30" fillId="0" borderId="0" xfId="0" applyFont="1" applyFill="1" applyAlignment="1" applyProtection="1">
      <alignment horizontal="left" vertical="top" wrapText="1"/>
      <protection locked="0" hidden="1"/>
    </xf>
    <xf numFmtId="0" fontId="17" fillId="0" borderId="0" xfId="0" applyFont="1" applyAlignment="1" applyProtection="1">
      <alignment horizontal="center" vertical="center"/>
      <protection hidden="1"/>
    </xf>
    <xf numFmtId="0" fontId="25" fillId="0" borderId="0" xfId="0" applyFont="1" applyAlignment="1" applyProtection="1">
      <alignment horizontal="left" vertical="center" wrapText="1"/>
      <protection hidden="1"/>
    </xf>
    <xf numFmtId="0" fontId="29" fillId="0" borderId="0" xfId="0" applyFont="1" applyBorder="1" applyAlignment="1" applyProtection="1">
      <alignment horizontal="left" vertical="top" wrapText="1"/>
      <protection hidden="1"/>
    </xf>
    <xf numFmtId="0" fontId="91" fillId="0" borderId="0" xfId="0" applyFont="1" applyAlignment="1" applyProtection="1">
      <alignment horizontal="left" vertical="center" wrapText="1"/>
      <protection hidden="1"/>
    </xf>
    <xf numFmtId="0" fontId="30" fillId="0" borderId="2" xfId="0" applyFont="1" applyBorder="1" applyAlignment="1" applyProtection="1">
      <alignment horizontal="left" vertical="center" wrapText="1"/>
      <protection locked="0" hidden="1"/>
    </xf>
    <xf numFmtId="0" fontId="30" fillId="0" borderId="2" xfId="0" applyFont="1" applyFill="1" applyBorder="1" applyAlignment="1" applyProtection="1">
      <alignment horizontal="left" vertical="top" wrapText="1"/>
      <protection locked="0" hidden="1"/>
    </xf>
    <xf numFmtId="0" fontId="29" fillId="0" borderId="2" xfId="0" applyFont="1" applyBorder="1" applyAlignment="1" applyProtection="1">
      <alignment vertical="top" wrapText="1"/>
      <protection hidden="1"/>
    </xf>
    <xf numFmtId="0" fontId="30" fillId="0" borderId="2" xfId="0" applyFont="1" applyBorder="1" applyAlignment="1" applyProtection="1">
      <alignment horizontal="left" vertical="top" wrapText="1"/>
      <protection hidden="1"/>
    </xf>
    <xf numFmtId="0" fontId="31" fillId="0" borderId="0" xfId="0" applyFont="1" applyFill="1" applyAlignment="1" applyProtection="1">
      <alignment horizontal="left" vertical="center" wrapText="1"/>
      <protection hidden="1"/>
    </xf>
    <xf numFmtId="0" fontId="30" fillId="0" borderId="0" xfId="0" applyFont="1" applyFill="1" applyAlignment="1" applyProtection="1">
      <alignment horizontal="left" vertical="center" wrapText="1"/>
      <protection locked="0" hidden="1"/>
    </xf>
    <xf numFmtId="0" fontId="29" fillId="0" borderId="0" xfId="0" applyFont="1" applyFill="1" applyAlignment="1" applyProtection="1">
      <alignment vertical="center" wrapText="1"/>
      <protection hidden="1"/>
    </xf>
    <xf numFmtId="0" fontId="29" fillId="0" borderId="11" xfId="0" applyFont="1" applyBorder="1" applyAlignment="1" applyProtection="1">
      <alignment horizontal="left" vertical="center" wrapText="1"/>
      <protection hidden="1"/>
    </xf>
    <xf numFmtId="0" fontId="16" fillId="0" borderId="2" xfId="0" applyFont="1" applyBorder="1" applyAlignment="1" applyProtection="1">
      <alignment horizontal="left" vertical="center"/>
      <protection hidden="1"/>
    </xf>
    <xf numFmtId="4" fontId="31" fillId="0" borderId="20" xfId="0" applyNumberFormat="1" applyFont="1" applyBorder="1" applyAlignment="1" applyProtection="1">
      <alignment horizontal="center" vertical="center" wrapText="1"/>
      <protection locked="0" hidden="1"/>
    </xf>
    <xf numFmtId="0" fontId="29" fillId="0" borderId="0" xfId="0" applyFont="1" applyFill="1" applyAlignment="1" applyProtection="1">
      <alignment horizontal="left"/>
      <protection hidden="1"/>
    </xf>
    <xf numFmtId="0" fontId="29" fillId="0" borderId="0" xfId="0" applyFont="1" applyFill="1" applyAlignment="1" applyProtection="1">
      <alignment horizontal="left" wrapText="1"/>
      <protection hidden="1"/>
    </xf>
    <xf numFmtId="0" fontId="30" fillId="0" borderId="5" xfId="0" applyFont="1" applyFill="1" applyBorder="1" applyAlignment="1" applyProtection="1">
      <alignment horizontal="center" vertical="center" wrapText="1"/>
      <protection locked="0" hidden="1"/>
    </xf>
    <xf numFmtId="0" fontId="66" fillId="0" borderId="0" xfId="0" applyFont="1" applyFill="1" applyAlignment="1" applyProtection="1">
      <alignment horizontal="center" vertical="center"/>
      <protection hidden="1"/>
    </xf>
    <xf numFmtId="0" fontId="31" fillId="0" borderId="0" xfId="0" applyFont="1" applyFill="1" applyAlignment="1" applyProtection="1">
      <alignment horizontal="left" vertical="center"/>
      <protection hidden="1"/>
    </xf>
    <xf numFmtId="0" fontId="31" fillId="0" borderId="0" xfId="0" applyFont="1" applyAlignment="1" applyProtection="1">
      <alignment horizontal="center" vertical="center"/>
      <protection hidden="1"/>
    </xf>
    <xf numFmtId="0" fontId="31" fillId="0" borderId="0" xfId="0" applyFont="1" applyBorder="1" applyAlignment="1" applyProtection="1">
      <alignment horizontal="left" wrapText="1"/>
      <protection hidden="1"/>
    </xf>
    <xf numFmtId="0" fontId="29" fillId="0" borderId="0" xfId="0" applyFont="1" applyBorder="1" applyAlignment="1" applyProtection="1">
      <alignment horizontal="center"/>
      <protection hidden="1"/>
    </xf>
    <xf numFmtId="0" fontId="31" fillId="0" borderId="0" xfId="0" applyFont="1" applyBorder="1" applyAlignment="1" applyProtection="1">
      <alignment horizontal="left" vertical="top" wrapText="1"/>
      <protection hidden="1"/>
    </xf>
    <xf numFmtId="0" fontId="31" fillId="0" borderId="0" xfId="0" applyFont="1" applyBorder="1" applyAlignment="1" applyProtection="1">
      <alignment horizontal="center"/>
      <protection hidden="1"/>
    </xf>
    <xf numFmtId="0" fontId="31" fillId="0" borderId="0" xfId="0" applyFont="1" applyBorder="1" applyAlignment="1" applyProtection="1">
      <alignment horizontal="center" wrapText="1"/>
      <protection hidden="1"/>
    </xf>
    <xf numFmtId="0" fontId="29" fillId="0" borderId="0" xfId="0" applyFont="1" applyBorder="1" applyAlignment="1" applyProtection="1">
      <alignment horizontal="left" wrapText="1"/>
      <protection hidden="1"/>
    </xf>
    <xf numFmtId="0" fontId="66" fillId="0" borderId="0" xfId="0" applyFont="1" applyAlignment="1" applyProtection="1">
      <alignment horizontal="center" vertical="center"/>
      <protection hidden="1"/>
    </xf>
    <xf numFmtId="0" fontId="31" fillId="0" borderId="0" xfId="0" applyFont="1" applyAlignment="1" applyProtection="1">
      <alignment horizontal="left" vertical="center"/>
      <protection hidden="1"/>
    </xf>
    <xf numFmtId="0" fontId="0" fillId="0" borderId="0" xfId="0" applyAlignment="1" applyProtection="1">
      <alignment horizontal="center"/>
      <protection hidden="1"/>
    </xf>
    <xf numFmtId="0" fontId="0" fillId="10" borderId="7" xfId="0" applyFont="1" applyFill="1" applyBorder="1" applyAlignment="1">
      <alignment horizontal="center" textRotation="90" wrapText="1"/>
    </xf>
    <xf numFmtId="0" fontId="7" fillId="0" borderId="5" xfId="0" applyFont="1" applyFill="1" applyBorder="1" applyAlignment="1">
      <alignment horizontal="center"/>
    </xf>
    <xf numFmtId="0" fontId="31" fillId="2" borderId="2" xfId="0" applyFont="1" applyFill="1" applyBorder="1" applyAlignment="1" applyProtection="1">
      <alignment vertical="center" wrapText="1"/>
      <protection hidden="1"/>
    </xf>
    <xf numFmtId="0" fontId="31" fillId="2" borderId="2"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protection hidden="1"/>
    </xf>
    <xf numFmtId="0" fontId="75" fillId="3" borderId="2" xfId="0" applyFont="1" applyFill="1" applyBorder="1" applyAlignment="1" applyProtection="1">
      <alignment horizontal="left" vertical="center" wrapText="1" indent="1"/>
      <protection hidden="1"/>
    </xf>
    <xf numFmtId="0" fontId="76" fillId="3" borderId="2" xfId="0" applyFont="1" applyFill="1" applyBorder="1" applyAlignment="1" applyProtection="1">
      <alignment horizontal="left" vertical="center" wrapText="1" indent="1"/>
      <protection locked="0" hidden="1"/>
    </xf>
    <xf numFmtId="0" fontId="77" fillId="3" borderId="2" xfId="0" applyFont="1" applyFill="1" applyBorder="1" applyAlignment="1" applyProtection="1">
      <alignment horizontal="left" vertical="center" wrapText="1" indent="1"/>
      <protection locked="0" hidden="1"/>
    </xf>
    <xf numFmtId="0" fontId="75" fillId="3" borderId="2" xfId="0" applyFont="1" applyFill="1" applyBorder="1" applyAlignment="1" applyProtection="1">
      <alignment vertical="center" wrapText="1"/>
      <protection hidden="1"/>
    </xf>
    <xf numFmtId="0" fontId="75" fillId="3" borderId="2" xfId="0" applyFont="1" applyFill="1" applyBorder="1" applyAlignment="1" applyProtection="1">
      <alignment horizontal="center" vertical="center" wrapText="1"/>
      <protection hidden="1"/>
    </xf>
    <xf numFmtId="0" fontId="76" fillId="3" borderId="12" xfId="0" applyFont="1" applyFill="1" applyBorder="1" applyAlignment="1" applyProtection="1">
      <alignment horizontal="left" vertical="center" wrapText="1" indent="1"/>
      <protection locked="0" hidden="1"/>
    </xf>
    <xf numFmtId="0" fontId="76" fillId="3" borderId="11" xfId="0" applyFont="1" applyFill="1" applyBorder="1" applyAlignment="1" applyProtection="1">
      <alignment horizontal="left" vertical="center" wrapText="1" indent="1"/>
      <protection locked="0" hidden="1"/>
    </xf>
    <xf numFmtId="0" fontId="76" fillId="3" borderId="13" xfId="0" applyFont="1" applyFill="1" applyBorder="1" applyAlignment="1" applyProtection="1">
      <alignment horizontal="left" vertical="center" wrapText="1" indent="1"/>
      <protection locked="0" hidden="1"/>
    </xf>
    <xf numFmtId="0" fontId="76" fillId="3" borderId="7" xfId="0" applyFont="1" applyFill="1" applyBorder="1" applyAlignment="1" applyProtection="1">
      <alignment horizontal="left" vertical="center" wrapText="1" indent="1"/>
      <protection locked="0" hidden="1"/>
    </xf>
    <xf numFmtId="0" fontId="76" fillId="3" borderId="0" xfId="0" applyFont="1" applyFill="1" applyBorder="1" applyAlignment="1" applyProtection="1">
      <alignment horizontal="left" vertical="center" wrapText="1" indent="1"/>
      <protection locked="0" hidden="1"/>
    </xf>
    <xf numFmtId="0" fontId="76" fillId="3" borderId="19" xfId="0" applyFont="1" applyFill="1" applyBorder="1" applyAlignment="1" applyProtection="1">
      <alignment horizontal="left" vertical="center" wrapText="1" indent="1"/>
      <protection locked="0" hidden="1"/>
    </xf>
    <xf numFmtId="0" fontId="76" fillId="3" borderId="14" xfId="0" applyFont="1" applyFill="1" applyBorder="1" applyAlignment="1" applyProtection="1">
      <alignment horizontal="left" vertical="center" wrapText="1" indent="1"/>
      <protection locked="0" hidden="1"/>
    </xf>
    <xf numFmtId="0" fontId="76" fillId="3" borderId="5" xfId="0" applyFont="1" applyFill="1" applyBorder="1" applyAlignment="1" applyProtection="1">
      <alignment horizontal="left" vertical="center" wrapText="1" indent="1"/>
      <protection locked="0" hidden="1"/>
    </xf>
    <xf numFmtId="0" fontId="76" fillId="3" borderId="15" xfId="0" applyFont="1" applyFill="1" applyBorder="1" applyAlignment="1" applyProtection="1">
      <alignment horizontal="left" vertical="center" wrapText="1" indent="1"/>
      <protection locked="0" hidden="1"/>
    </xf>
    <xf numFmtId="0" fontId="75" fillId="3" borderId="12" xfId="0" applyFont="1" applyFill="1" applyBorder="1" applyAlignment="1" applyProtection="1">
      <alignment horizontal="left" vertical="center" wrapText="1" indent="1"/>
      <protection hidden="1"/>
    </xf>
    <xf numFmtId="0" fontId="75" fillId="3" borderId="11" xfId="0" applyFont="1" applyFill="1" applyBorder="1" applyAlignment="1" applyProtection="1">
      <alignment horizontal="left" vertical="center" wrapText="1" indent="1"/>
      <protection hidden="1"/>
    </xf>
    <xf numFmtId="0" fontId="75" fillId="3" borderId="13" xfId="0" applyFont="1" applyFill="1" applyBorder="1" applyAlignment="1" applyProtection="1">
      <alignment horizontal="left" vertical="center" wrapText="1" indent="1"/>
      <protection hidden="1"/>
    </xf>
    <xf numFmtId="0" fontId="75" fillId="3" borderId="7" xfId="0" applyFont="1" applyFill="1" applyBorder="1" applyAlignment="1" applyProtection="1">
      <alignment horizontal="left" vertical="center" wrapText="1" indent="1"/>
      <protection hidden="1"/>
    </xf>
    <xf numFmtId="0" fontId="75" fillId="3" borderId="0" xfId="0" applyFont="1" applyFill="1" applyBorder="1" applyAlignment="1" applyProtection="1">
      <alignment horizontal="left" vertical="center" wrapText="1" indent="1"/>
      <protection hidden="1"/>
    </xf>
    <xf numFmtId="0" fontId="75" fillId="3" borderId="19" xfId="0" applyFont="1" applyFill="1" applyBorder="1" applyAlignment="1" applyProtection="1">
      <alignment horizontal="left" vertical="center" wrapText="1" indent="1"/>
      <protection hidden="1"/>
    </xf>
    <xf numFmtId="0" fontId="75" fillId="3" borderId="14" xfId="0" applyFont="1" applyFill="1" applyBorder="1" applyAlignment="1" applyProtection="1">
      <alignment horizontal="left" vertical="center" wrapText="1" indent="1"/>
      <protection hidden="1"/>
    </xf>
    <xf numFmtId="0" fontId="75" fillId="3" borderId="5" xfId="0" applyFont="1" applyFill="1" applyBorder="1" applyAlignment="1" applyProtection="1">
      <alignment horizontal="left" vertical="center" wrapText="1" indent="1"/>
      <protection hidden="1"/>
    </xf>
    <xf numFmtId="0" fontId="75" fillId="3" borderId="15" xfId="0" applyFont="1" applyFill="1" applyBorder="1" applyAlignment="1" applyProtection="1">
      <alignment horizontal="left" vertical="center" wrapText="1" indent="1"/>
      <protection hidden="1"/>
    </xf>
    <xf numFmtId="0" fontId="64" fillId="4" borderId="2" xfId="0" applyFont="1" applyFill="1" applyBorder="1" applyAlignment="1" applyProtection="1">
      <alignment vertical="center" wrapText="1"/>
      <protection hidden="1"/>
    </xf>
    <xf numFmtId="0" fontId="64" fillId="0" borderId="2" xfId="0" applyFont="1" applyBorder="1" applyAlignment="1" applyProtection="1">
      <alignment horizontal="center" vertical="center" wrapText="1"/>
      <protection locked="0" hidden="1"/>
    </xf>
    <xf numFmtId="0" fontId="76" fillId="3" borderId="3" xfId="0" applyFont="1" applyFill="1" applyBorder="1" applyAlignment="1" applyProtection="1">
      <alignment horizontal="left" vertical="center" wrapText="1" indent="1"/>
      <protection locked="0" hidden="1"/>
    </xf>
    <xf numFmtId="0" fontId="76" fillId="3" borderId="6" xfId="0" applyFont="1" applyFill="1" applyBorder="1" applyAlignment="1" applyProtection="1">
      <alignment horizontal="left" vertical="center" wrapText="1" indent="1"/>
      <protection locked="0" hidden="1"/>
    </xf>
    <xf numFmtId="0" fontId="76" fillId="3" borderId="4" xfId="0" applyFont="1" applyFill="1" applyBorder="1" applyAlignment="1" applyProtection="1">
      <alignment horizontal="left" vertical="center" wrapText="1" indent="1"/>
      <protection locked="0" hidden="1"/>
    </xf>
    <xf numFmtId="0" fontId="65" fillId="0" borderId="2" xfId="0" applyFont="1" applyBorder="1" applyAlignment="1" applyProtection="1">
      <alignment horizontal="center" vertical="center" wrapText="1"/>
      <protection locked="0" hidden="1"/>
    </xf>
    <xf numFmtId="0" fontId="62" fillId="6" borderId="2" xfId="0" applyFont="1" applyFill="1" applyBorder="1" applyAlignment="1" applyProtection="1">
      <alignment horizontal="center" vertical="center" wrapText="1"/>
      <protection hidden="1"/>
    </xf>
    <xf numFmtId="0" fontId="62" fillId="0" borderId="2" xfId="0" applyFont="1" applyBorder="1" applyAlignment="1" applyProtection="1">
      <alignment horizontal="center" vertical="center" wrapText="1"/>
      <protection hidden="1"/>
    </xf>
    <xf numFmtId="0" fontId="62" fillId="0" borderId="9" xfId="0" applyFont="1" applyBorder="1" applyAlignment="1" applyProtection="1">
      <alignment horizontal="center" vertical="center" wrapText="1"/>
      <protection hidden="1"/>
    </xf>
    <xf numFmtId="0" fontId="58" fillId="7" borderId="2" xfId="0" applyFont="1" applyFill="1" applyBorder="1" applyAlignment="1" applyProtection="1">
      <alignment horizontal="center" vertical="center"/>
      <protection hidden="1"/>
    </xf>
    <xf numFmtId="0" fontId="62" fillId="2" borderId="2" xfId="0" applyFont="1" applyFill="1" applyBorder="1" applyAlignment="1" applyProtection="1">
      <alignment horizontal="center" vertical="center" wrapText="1"/>
      <protection hidden="1"/>
    </xf>
    <xf numFmtId="0" fontId="61" fillId="0" borderId="2" xfId="0" applyFont="1" applyBorder="1" applyAlignment="1" applyProtection="1">
      <alignment vertical="center" wrapText="1"/>
      <protection locked="0" hidden="1"/>
    </xf>
    <xf numFmtId="14" fontId="64" fillId="3" borderId="2" xfId="0" applyNumberFormat="1" applyFont="1" applyFill="1" applyBorder="1" applyAlignment="1" applyProtection="1">
      <alignment horizontal="center" vertical="center" wrapText="1"/>
      <protection locked="0" hidden="1"/>
    </xf>
    <xf numFmtId="0" fontId="64" fillId="0" borderId="2" xfId="0" applyFont="1" applyBorder="1" applyAlignment="1" applyProtection="1">
      <alignment horizontal="center" vertical="center" wrapText="1"/>
      <protection hidden="1"/>
    </xf>
    <xf numFmtId="0" fontId="60" fillId="0" borderId="0" xfId="0" applyFont="1" applyBorder="1" applyAlignment="1" applyProtection="1">
      <alignment vertical="center"/>
      <protection hidden="1"/>
    </xf>
    <xf numFmtId="0" fontId="11" fillId="0" borderId="6" xfId="0" applyFont="1" applyBorder="1" applyAlignment="1" applyProtection="1">
      <alignment vertical="center" wrapText="1"/>
      <protection hidden="1"/>
    </xf>
    <xf numFmtId="0" fontId="63" fillId="4" borderId="2" xfId="0" applyFont="1" applyFill="1" applyBorder="1" applyAlignment="1" applyProtection="1">
      <alignment horizontal="center" vertical="center" wrapText="1"/>
      <protection hidden="1"/>
    </xf>
    <xf numFmtId="0" fontId="62" fillId="4" borderId="2" xfId="0" applyFont="1" applyFill="1" applyBorder="1" applyAlignment="1" applyProtection="1">
      <alignment horizontal="center" vertical="center" wrapText="1"/>
      <protection hidden="1"/>
    </xf>
    <xf numFmtId="0" fontId="13" fillId="3" borderId="2" xfId="0" applyFont="1" applyFill="1" applyBorder="1" applyAlignment="1">
      <alignment vertical="center" wrapText="1"/>
    </xf>
    <xf numFmtId="0" fontId="14" fillId="3" borderId="2" xfId="0" applyFont="1" applyFill="1" applyBorder="1" applyAlignment="1">
      <alignment horizontal="center" vertical="center" wrapText="1"/>
    </xf>
    <xf numFmtId="0" fontId="12" fillId="2" borderId="10" xfId="0" applyFont="1" applyFill="1" applyBorder="1" applyAlignment="1">
      <alignment vertical="center" wrapText="1"/>
    </xf>
    <xf numFmtId="0" fontId="12" fillId="2" borderId="2" xfId="0" applyFont="1" applyFill="1" applyBorder="1" applyAlignment="1">
      <alignment vertical="center" wrapText="1"/>
    </xf>
    <xf numFmtId="0" fontId="12" fillId="2" borderId="10"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84" fillId="3" borderId="2" xfId="0" applyFont="1" applyFill="1" applyBorder="1" applyAlignment="1" applyProtection="1">
      <alignment horizontal="left" vertical="center" wrapText="1" indent="1"/>
      <protection locked="0" hidden="1"/>
    </xf>
    <xf numFmtId="0" fontId="13" fillId="0" borderId="2" xfId="0" applyFont="1" applyBorder="1" applyAlignment="1">
      <alignment vertical="center" wrapText="1"/>
    </xf>
    <xf numFmtId="0" fontId="84" fillId="0" borderId="2" xfId="0" applyFont="1" applyBorder="1" applyAlignment="1" applyProtection="1">
      <alignment horizontal="left" vertical="center" wrapText="1" indent="1"/>
      <protection locked="0" hidden="1"/>
    </xf>
    <xf numFmtId="0" fontId="14" fillId="0" borderId="2" xfId="0" applyFont="1" applyBorder="1" applyAlignment="1">
      <alignment horizontal="center" vertical="center" wrapText="1"/>
    </xf>
    <xf numFmtId="0" fontId="13" fillId="3" borderId="8" xfId="0" applyFont="1" applyFill="1" applyBorder="1" applyAlignment="1">
      <alignment vertical="center" wrapText="1"/>
    </xf>
    <xf numFmtId="0" fontId="14" fillId="3" borderId="8" xfId="0" applyFont="1" applyFill="1" applyBorder="1" applyAlignment="1">
      <alignment horizontal="center" vertical="center" wrapText="1"/>
    </xf>
    <xf numFmtId="0" fontId="84" fillId="3" borderId="8" xfId="0" applyFont="1" applyFill="1" applyBorder="1" applyAlignment="1" applyProtection="1">
      <alignment horizontal="left" vertical="center" wrapText="1" indent="1"/>
      <protection locked="0" hidden="1"/>
    </xf>
    <xf numFmtId="0" fontId="68" fillId="0" borderId="0" xfId="0" applyFont="1" applyAlignment="1" applyProtection="1">
      <alignment horizontal="center" vertical="center" wrapText="1"/>
      <protection hidden="1"/>
    </xf>
    <xf numFmtId="0" fontId="80" fillId="2" borderId="2" xfId="0" applyFont="1" applyFill="1" applyBorder="1" applyAlignment="1">
      <alignment horizontal="center" vertical="center" wrapText="1"/>
    </xf>
    <xf numFmtId="0" fontId="61" fillId="0" borderId="3" xfId="0" applyFont="1" applyBorder="1" applyAlignment="1" applyProtection="1">
      <alignment horizontal="left" vertical="center"/>
    </xf>
    <xf numFmtId="0" fontId="61" fillId="0" borderId="4" xfId="0" applyFont="1" applyBorder="1" applyAlignment="1" applyProtection="1">
      <alignment horizontal="left" vertical="center"/>
    </xf>
    <xf numFmtId="0" fontId="61" fillId="0" borderId="3" xfId="0" applyFont="1" applyBorder="1" applyAlignment="1" applyProtection="1">
      <alignment horizontal="left" vertical="center" wrapText="1"/>
    </xf>
    <xf numFmtId="0" fontId="61" fillId="0" borderId="6" xfId="0" applyFont="1" applyBorder="1" applyAlignment="1" applyProtection="1">
      <alignment horizontal="left" vertical="center" wrapText="1"/>
    </xf>
    <xf numFmtId="0" fontId="61" fillId="0" borderId="4" xfId="0" applyFont="1" applyBorder="1" applyAlignment="1" applyProtection="1">
      <alignment horizontal="left" vertical="center" wrapText="1"/>
    </xf>
    <xf numFmtId="0" fontId="61" fillId="0" borderId="6" xfId="0" applyFont="1" applyBorder="1" applyAlignment="1" applyProtection="1">
      <alignment horizontal="left" vertical="center"/>
    </xf>
    <xf numFmtId="2" fontId="61" fillId="0" borderId="3" xfId="0" applyNumberFormat="1" applyFont="1" applyBorder="1" applyAlignment="1" applyProtection="1">
      <alignment horizontal="left"/>
    </xf>
    <xf numFmtId="2" fontId="61" fillId="0" borderId="4" xfId="0" applyNumberFormat="1" applyFont="1" applyBorder="1" applyAlignment="1" applyProtection="1">
      <alignment horizontal="left"/>
    </xf>
    <xf numFmtId="0" fontId="29" fillId="0" borderId="3" xfId="0" applyFont="1" applyBorder="1" applyAlignment="1" applyProtection="1">
      <alignment horizontal="left" vertical="top" wrapText="1"/>
    </xf>
    <xf numFmtId="0" fontId="29" fillId="0" borderId="6" xfId="0" applyFont="1" applyBorder="1" applyAlignment="1" applyProtection="1">
      <alignment horizontal="left" vertical="top" wrapText="1"/>
    </xf>
    <xf numFmtId="0" fontId="29" fillId="0" borderId="4" xfId="0" applyFont="1" applyBorder="1" applyAlignment="1" applyProtection="1">
      <alignment horizontal="left" vertical="top" wrapText="1"/>
    </xf>
    <xf numFmtId="0" fontId="87" fillId="2" borderId="3" xfId="0" applyFont="1" applyFill="1" applyBorder="1" applyAlignment="1" applyProtection="1">
      <alignment horizontal="left" vertical="center" wrapText="1"/>
    </xf>
    <xf numFmtId="0" fontId="87" fillId="2" borderId="6" xfId="0" applyFont="1" applyFill="1" applyBorder="1" applyAlignment="1" applyProtection="1">
      <alignment horizontal="left" vertical="center" wrapText="1"/>
    </xf>
    <xf numFmtId="0" fontId="87" fillId="2" borderId="4" xfId="0" applyFont="1" applyFill="1" applyBorder="1" applyAlignment="1" applyProtection="1">
      <alignment horizontal="left" vertical="center" wrapText="1"/>
    </xf>
    <xf numFmtId="0" fontId="41" fillId="0" borderId="3" xfId="0" applyFont="1" applyBorder="1" applyAlignment="1" applyProtection="1">
      <alignment horizontal="left" vertical="center" wrapText="1"/>
    </xf>
    <xf numFmtId="0" fontId="41" fillId="0" borderId="6" xfId="0" applyFont="1" applyBorder="1" applyAlignment="1" applyProtection="1">
      <alignment horizontal="left" vertical="center" wrapText="1"/>
    </xf>
    <xf numFmtId="0" fontId="29" fillId="0" borderId="3" xfId="0" applyFont="1" applyFill="1" applyBorder="1" applyAlignment="1" applyProtection="1">
      <alignment horizontal="left" vertical="center" wrapText="1"/>
    </xf>
    <xf numFmtId="0" fontId="29" fillId="0" borderId="6" xfId="0" applyFont="1" applyFill="1" applyBorder="1" applyAlignment="1" applyProtection="1">
      <alignment horizontal="left" vertical="center" wrapText="1"/>
    </xf>
    <xf numFmtId="0" fontId="29" fillId="0" borderId="4" xfId="0" applyFont="1" applyFill="1" applyBorder="1" applyAlignment="1" applyProtection="1">
      <alignment horizontal="left" vertical="center" wrapText="1"/>
    </xf>
    <xf numFmtId="0" fontId="90" fillId="0" borderId="3" xfId="0" applyFont="1" applyBorder="1" applyAlignment="1" applyProtection="1">
      <alignment horizontal="center"/>
    </xf>
    <xf numFmtId="0" fontId="90" fillId="0" borderId="6" xfId="0" applyFont="1" applyBorder="1" applyAlignment="1" applyProtection="1">
      <alignment horizontal="center"/>
    </xf>
    <xf numFmtId="0" fontId="35" fillId="0" borderId="3" xfId="0" applyFont="1" applyBorder="1" applyAlignment="1" applyProtection="1">
      <alignment horizontal="center" vertical="center" wrapText="1"/>
    </xf>
    <xf numFmtId="0" fontId="35" fillId="0" borderId="6" xfId="0" applyFont="1" applyBorder="1" applyAlignment="1" applyProtection="1">
      <alignment horizontal="center" vertical="center" wrapText="1"/>
    </xf>
    <xf numFmtId="0" fontId="35" fillId="0" borderId="4" xfId="0" applyFont="1" applyBorder="1" applyAlignment="1" applyProtection="1">
      <alignment horizontal="center" vertical="center" wrapText="1"/>
    </xf>
    <xf numFmtId="0" fontId="31" fillId="0" borderId="3" xfId="0" applyFont="1" applyFill="1" applyBorder="1" applyAlignment="1" applyProtection="1">
      <alignment wrapText="1"/>
    </xf>
    <xf numFmtId="0" fontId="31" fillId="0" borderId="6" xfId="0" applyFont="1" applyFill="1" applyBorder="1" applyAlignment="1" applyProtection="1">
      <alignment wrapText="1"/>
    </xf>
    <xf numFmtId="0" fontId="31" fillId="0" borderId="4" xfId="0" applyFont="1" applyFill="1" applyBorder="1" applyAlignment="1" applyProtection="1">
      <alignment wrapText="1"/>
    </xf>
    <xf numFmtId="0" fontId="61" fillId="0" borderId="3" xfId="0" applyFont="1" applyBorder="1" applyAlignment="1" applyProtection="1">
      <alignment horizontal="left" vertical="top" wrapText="1"/>
    </xf>
    <xf numFmtId="0" fontId="61" fillId="0" borderId="4" xfId="0" applyFont="1" applyBorder="1" applyAlignment="1" applyProtection="1">
      <alignment horizontal="left" vertical="top" wrapText="1"/>
    </xf>
    <xf numFmtId="0" fontId="70" fillId="0" borderId="18" xfId="0" applyFont="1" applyFill="1" applyBorder="1" applyAlignment="1" applyProtection="1">
      <alignment horizontal="left" vertical="top" wrapText="1"/>
    </xf>
    <xf numFmtId="0" fontId="72" fillId="2" borderId="10" xfId="0" applyFont="1" applyFill="1" applyBorder="1" applyAlignment="1" applyProtection="1">
      <alignment horizontal="left" vertical="center"/>
    </xf>
    <xf numFmtId="0" fontId="72" fillId="2" borderId="3" xfId="0" applyFont="1" applyFill="1" applyBorder="1" applyAlignment="1" applyProtection="1">
      <alignment horizontal="left" vertical="center"/>
    </xf>
    <xf numFmtId="0" fontId="72" fillId="2" borderId="6" xfId="0" applyFont="1" applyFill="1" applyBorder="1" applyAlignment="1" applyProtection="1">
      <alignment horizontal="left" vertical="center"/>
    </xf>
    <xf numFmtId="0" fontId="33" fillId="0" borderId="3" xfId="0" applyFont="1" applyBorder="1" applyAlignment="1" applyProtection="1">
      <alignment horizontal="left"/>
    </xf>
    <xf numFmtId="0" fontId="33" fillId="0" borderId="6" xfId="0" applyFont="1" applyBorder="1" applyAlignment="1" applyProtection="1">
      <alignment horizontal="left"/>
    </xf>
    <xf numFmtId="0" fontId="33" fillId="0" borderId="4" xfId="0" applyFont="1" applyBorder="1" applyAlignment="1" applyProtection="1">
      <alignment horizontal="left"/>
    </xf>
    <xf numFmtId="0" fontId="35" fillId="0" borderId="3" xfId="0" applyFont="1" applyBorder="1" applyAlignment="1" applyProtection="1">
      <alignment horizontal="left" vertical="top"/>
      <protection locked="0"/>
    </xf>
    <xf numFmtId="0" fontId="35" fillId="0" borderId="6" xfId="0" applyFont="1" applyBorder="1" applyAlignment="1" applyProtection="1">
      <alignment horizontal="left" vertical="top"/>
      <protection locked="0"/>
    </xf>
    <xf numFmtId="0" fontId="35" fillId="0" borderId="4" xfId="0" applyFont="1" applyBorder="1" applyAlignment="1" applyProtection="1">
      <alignment horizontal="left" vertical="top"/>
      <protection locked="0"/>
    </xf>
    <xf numFmtId="0" fontId="35" fillId="0" borderId="5" xfId="0" applyFont="1" applyBorder="1" applyAlignment="1" applyProtection="1">
      <alignment horizontal="center"/>
    </xf>
    <xf numFmtId="0" fontId="35" fillId="0" borderId="15" xfId="0" applyFont="1" applyBorder="1" applyAlignment="1" applyProtection="1">
      <alignment horizontal="center"/>
    </xf>
    <xf numFmtId="0" fontId="71" fillId="0" borderId="3" xfId="0" applyFont="1" applyBorder="1" applyAlignment="1" applyProtection="1">
      <alignment horizontal="left" vertical="top" wrapText="1"/>
    </xf>
    <xf numFmtId="0" fontId="71" fillId="0" borderId="6" xfId="0" applyFont="1" applyBorder="1" applyAlignment="1" applyProtection="1">
      <alignment horizontal="left" vertical="top" wrapText="1"/>
    </xf>
    <xf numFmtId="0" fontId="71" fillId="0" borderId="4" xfId="0" applyFont="1" applyBorder="1" applyAlignment="1" applyProtection="1">
      <alignment horizontal="left" vertical="top" wrapText="1"/>
    </xf>
    <xf numFmtId="0" fontId="86" fillId="2" borderId="3" xfId="0" applyFont="1" applyFill="1" applyBorder="1" applyAlignment="1" applyProtection="1">
      <alignment horizontal="center"/>
    </xf>
    <xf numFmtId="0" fontId="86" fillId="2" borderId="6" xfId="0" applyFont="1" applyFill="1" applyBorder="1" applyAlignment="1" applyProtection="1">
      <alignment horizontal="center"/>
    </xf>
    <xf numFmtId="0" fontId="86" fillId="2" borderId="4" xfId="0" applyFont="1" applyFill="1" applyBorder="1" applyAlignment="1" applyProtection="1">
      <alignment horizontal="center"/>
    </xf>
    <xf numFmtId="0" fontId="29" fillId="0" borderId="3" xfId="0" applyFont="1" applyFill="1" applyBorder="1" applyAlignment="1" applyProtection="1">
      <alignment wrapText="1"/>
    </xf>
    <xf numFmtId="0" fontId="29" fillId="0" borderId="6" xfId="0" applyFont="1" applyFill="1" applyBorder="1" applyAlignment="1" applyProtection="1">
      <alignment wrapText="1"/>
    </xf>
    <xf numFmtId="0" fontId="29" fillId="0" borderId="4" xfId="0" applyFont="1" applyFill="1" applyBorder="1" applyAlignment="1" applyProtection="1">
      <alignment wrapText="1"/>
    </xf>
    <xf numFmtId="0" fontId="6" fillId="0" borderId="0" xfId="0" applyFont="1" applyAlignment="1" applyProtection="1">
      <alignment horizontal="left" vertical="center" wrapText="1"/>
      <protection hidden="1"/>
    </xf>
  </cellXfs>
  <cellStyles count="11">
    <cellStyle name="Comma" xfId="4"/>
    <cellStyle name="Comma [0]" xfId="5"/>
    <cellStyle name="Currency" xfId="2"/>
    <cellStyle name="Currency [0]" xfId="3"/>
    <cellStyle name="Normal" xfId="8"/>
    <cellStyle name="Normal 2" xfId="9"/>
    <cellStyle name="Percent" xfId="1"/>
    <cellStyle name="Standard" xfId="0" builtinId="0"/>
    <cellStyle name="Standard 2" xfId="7"/>
    <cellStyle name="Standard 3" xfId="6"/>
    <cellStyle name="Währung" xfId="10" builtinId="4"/>
  </cellStyles>
  <dxfs count="31">
    <dxf>
      <fill>
        <patternFill>
          <bgColor theme="5" tint="0.39994506668294322"/>
        </patternFill>
      </fill>
    </dxf>
    <dxf>
      <fill>
        <patternFill>
          <bgColor rgb="FFA8EADD"/>
        </patternFill>
      </fill>
    </dxf>
    <dxf>
      <fill>
        <patternFill>
          <bgColor theme="5"/>
        </patternFill>
      </fill>
    </dxf>
    <dxf>
      <fill>
        <patternFill>
          <bgColor theme="9" tint="0.59996337778862885"/>
        </patternFill>
      </fill>
    </dxf>
    <dxf>
      <font>
        <color rgb="FF963634"/>
      </font>
      <fill>
        <patternFill patternType="none">
          <bgColor auto="1"/>
        </patternFill>
      </fill>
    </dxf>
    <dxf>
      <fill>
        <patternFill>
          <bgColor rgb="FFA8EADD"/>
        </patternFill>
      </fill>
    </dxf>
    <dxf>
      <fill>
        <patternFill>
          <bgColor rgb="FFA8EADD"/>
        </patternFill>
      </fill>
    </dxf>
    <dxf>
      <fill>
        <patternFill>
          <bgColor rgb="FFA8EADD"/>
        </patternFill>
      </fill>
    </dxf>
    <dxf>
      <fill>
        <patternFill>
          <bgColor rgb="FFA8EADD"/>
        </patternFill>
      </fill>
    </dxf>
    <dxf>
      <fill>
        <patternFill>
          <bgColor rgb="FFA8EADD"/>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patternFill>
      </fill>
    </dxf>
    <dxf>
      <fill>
        <patternFill>
          <bgColor theme="9" tint="-0.24994659260841701"/>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theme="0" tint="-0.24994659260841701"/>
        </patternFill>
      </fill>
    </dxf>
    <dxf>
      <fill>
        <patternFill>
          <bgColor rgb="FFC00000"/>
        </patternFill>
      </fill>
    </dxf>
  </dxfs>
  <tableStyles count="0" defaultTableStyle="TableStyleMedium2" defaultPivotStyle="PivotStyleLight16"/>
  <colors>
    <mruColors>
      <color rgb="FF4B4B4B"/>
      <color rgb="FFA59383"/>
      <color rgb="FF963634"/>
      <color rgb="FFA8EADD"/>
      <color rgb="FFCCECFF"/>
      <color rgb="FF0DBFB7"/>
      <color rgb="FF0D3174"/>
      <color rgb="FFEA5906"/>
      <color rgb="FF21B1AE"/>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CheckBox" checked="Checked" fmlaLink="$D$8" lockText="1" noThreeD="1"/>
</file>

<file path=xl/ctrlProps/ctrlProp2.xml><?xml version="1.0" encoding="utf-8"?>
<formControlPr xmlns="http://schemas.microsoft.com/office/spreadsheetml/2009/9/main" objectType="CheckBox" checked="Checked" fmlaLink="$D$9" lockText="1" noThreeD="1"/>
</file>

<file path=xl/ctrlProps/ctrlProp3.xml><?xml version="1.0" encoding="utf-8"?>
<formControlPr xmlns="http://schemas.microsoft.com/office/spreadsheetml/2009/9/main" objectType="CheckBox" checked="Checked" fmlaLink="$D$27" lockText="1" noThreeD="1"/>
</file>

<file path=xl/ctrlProps/ctrlProp4.xml><?xml version="1.0" encoding="utf-8"?>
<formControlPr xmlns="http://schemas.microsoft.com/office/spreadsheetml/2009/9/main" objectType="CheckBox" fmlaLink="$E$73" lockText="1" noThreeD="1"/>
</file>

<file path=xl/ctrlProps/ctrlProp5.xml><?xml version="1.0" encoding="utf-8"?>
<formControlPr xmlns="http://schemas.microsoft.com/office/spreadsheetml/2009/9/main" objectType="CheckBox" fmlaLink="$G$73" lockText="1" noThreeD="1"/>
</file>

<file path=xl/ctrlProps/ctrlProp6.xml><?xml version="1.0" encoding="utf-8"?>
<formControlPr xmlns="http://schemas.microsoft.com/office/spreadsheetml/2009/9/main" objectType="CheckBox" fmlaLink="$I$73" lockText="1" noThreeD="1"/>
</file>

<file path=xl/ctrlProps/ctrlProp7.xml><?xml version="1.0" encoding="utf-8"?>
<formControlPr xmlns="http://schemas.microsoft.com/office/spreadsheetml/2009/9/main" objectType="CheckBox" fmlaLink="$E$75" lockText="1" noThreeD="1"/>
</file>

<file path=xl/ctrlProps/ctrlProp8.xml><?xml version="1.0" encoding="utf-8"?>
<formControlPr xmlns="http://schemas.microsoft.com/office/spreadsheetml/2009/9/main" objectType="CheckBox" fmlaLink="$G$75" lockText="1" noThreeD="1"/>
</file>

<file path=xl/ctrlProps/ctrlProp9.xml><?xml version="1.0" encoding="utf-8"?>
<formControlPr xmlns="http://schemas.microsoft.com/office/spreadsheetml/2009/9/main" objectType="CheckBox" fmlaLink="$E$77" lockText="1" noThreeD="1"/>
</file>

<file path=xl/ctrlProps/ctrlProp10.xml><?xml version="1.0" encoding="utf-8"?>
<formControlPr xmlns="http://schemas.microsoft.com/office/spreadsheetml/2009/9/main" objectType="CheckBox" fmlaLink="$E$79" lockText="1" noThreeD="1"/>
</file>

<file path=xl/ctrlProps/ctrlProp11.xml><?xml version="1.0" encoding="utf-8"?>
<formControlPr xmlns="http://schemas.microsoft.com/office/spreadsheetml/2009/9/main" objectType="CheckBox" fmlaLink="$E$80" lockText="1" noThreeD="1"/>
</file>

<file path=xl/ctrlProps/ctrlProp12.xml><?xml version="1.0" encoding="utf-8"?>
<formControlPr xmlns="http://schemas.microsoft.com/office/spreadsheetml/2009/9/main" objectType="Drop" dropLines="7" dropStyle="combo" dx="16" fmlaLink="$F$41" fmlaRange="Hilfstabelle!$A$1:$A$7" noThreeD="1" sel="1" val="0"/>
</file>

<file path=xl/ctrlProps/ctrlProp13.xml><?xml version="1.0" encoding="utf-8"?>
<formControlPr xmlns="http://schemas.microsoft.com/office/spreadsheetml/2009/9/main" objectType="CheckBox" fmlaLink="$G$77" lockText="1" noThreeD="1"/>
</file>

<file path=xl/ctrlProps/ctrlProp14.xml><?xml version="1.0" encoding="utf-8"?>
<formControlPr xmlns="http://schemas.microsoft.com/office/spreadsheetml/2009/9/main" objectType="CheckBox" fmlaLink="$E$95" lockText="1" noThreeD="1"/>
</file>

<file path=xl/ctrlProps/ctrlProp15.xml><?xml version="1.0" encoding="utf-8"?>
<formControlPr xmlns="http://schemas.microsoft.com/office/spreadsheetml/2009/9/main" objectType="CheckBox" fmlaLink="$G$95" lockText="1" noThreeD="1"/>
</file>

<file path=xl/ctrlProps/ctrlProp16.xml><?xml version="1.0" encoding="utf-8"?>
<formControlPr xmlns="http://schemas.microsoft.com/office/spreadsheetml/2009/9/main" objectType="CheckBox" fmlaLink="$E$97" lockText="1" noThreeD="1"/>
</file>

<file path=xl/ctrlProps/ctrlProp17.xml><?xml version="1.0" encoding="utf-8"?>
<formControlPr xmlns="http://schemas.microsoft.com/office/spreadsheetml/2009/9/main" objectType="CheckBox" fmlaLink="$G$97" lockText="1" noThreeD="1"/>
</file>

<file path=xl/ctrlProps/ctrlProp18.xml><?xml version="1.0" encoding="utf-8"?>
<formControlPr xmlns="http://schemas.microsoft.com/office/spreadsheetml/2009/9/main" objectType="CheckBox" fmlaLink="$E$99" lockText="1" noThreeD="1"/>
</file>

<file path=xl/ctrlProps/ctrlProp19.xml><?xml version="1.0" encoding="utf-8"?>
<formControlPr xmlns="http://schemas.microsoft.com/office/spreadsheetml/2009/9/main" objectType="CheckBox" fmlaLink="$G$99" lockText="1" noThreeD="1"/>
</file>

<file path=xl/ctrlProps/ctrlProp20.xml><?xml version="1.0" encoding="utf-8"?>
<formControlPr xmlns="http://schemas.microsoft.com/office/spreadsheetml/2009/9/main" objectType="CheckBox" fmlaLink="$E$101" lockText="1" noThreeD="1"/>
</file>

<file path=xl/ctrlProps/ctrlProp21.xml><?xml version="1.0" encoding="utf-8"?>
<formControlPr xmlns="http://schemas.microsoft.com/office/spreadsheetml/2009/9/main" objectType="CheckBox" fmlaLink="$G$101" lockText="1" noThreeD="1"/>
</file>

<file path=xl/ctrlProps/ctrlProp22.xml><?xml version="1.0" encoding="utf-8"?>
<formControlPr xmlns="http://schemas.microsoft.com/office/spreadsheetml/2009/9/main" objectType="CheckBox" fmlaLink="$E$103" lockText="1" noThreeD="1"/>
</file>

<file path=xl/ctrlProps/ctrlProp23.xml><?xml version="1.0" encoding="utf-8"?>
<formControlPr xmlns="http://schemas.microsoft.com/office/spreadsheetml/2009/9/main" objectType="CheckBox" fmlaLink="$G$103" lockText="1" noThreeD="1"/>
</file>

<file path=xl/ctrlProps/ctrlProp24.xml><?xml version="1.0" encoding="utf-8"?>
<formControlPr xmlns="http://schemas.microsoft.com/office/spreadsheetml/2009/9/main" objectType="CheckBox" fmlaLink="$E$105" lockText="1" noThreeD="1"/>
</file>

<file path=xl/ctrlProps/ctrlProp25.xml><?xml version="1.0" encoding="utf-8"?>
<formControlPr xmlns="http://schemas.microsoft.com/office/spreadsheetml/2009/9/main" objectType="CheckBox" fmlaLink="$G$105" lockText="1" noThreeD="1"/>
</file>

<file path=xl/ctrlProps/ctrlProp26.xml><?xml version="1.0" encoding="utf-8"?>
<formControlPr xmlns="http://schemas.microsoft.com/office/spreadsheetml/2009/9/main" objectType="CheckBox" fmlaLink="$E$107" lockText="1" noThreeD="1"/>
</file>

<file path=xl/ctrlProps/ctrlProp27.xml><?xml version="1.0" encoding="utf-8"?>
<formControlPr xmlns="http://schemas.microsoft.com/office/spreadsheetml/2009/9/main" objectType="CheckBox" fmlaLink="$G$107" lockText="1" noThreeD="1"/>
</file>

<file path=xl/ctrlProps/ctrlProp28.xml><?xml version="1.0" encoding="utf-8"?>
<formControlPr xmlns="http://schemas.microsoft.com/office/spreadsheetml/2009/9/main" objectType="CheckBox" fmlaLink="$E$109" lockText="1" noThreeD="1"/>
</file>

<file path=xl/ctrlProps/ctrlProp29.xml><?xml version="1.0" encoding="utf-8"?>
<formControlPr xmlns="http://schemas.microsoft.com/office/spreadsheetml/2009/9/main" objectType="CheckBox" fmlaLink="$G$109" lockText="1" noThreeD="1"/>
</file>

<file path=xl/ctrlProps/ctrlProp30.xml><?xml version="1.0" encoding="utf-8"?>
<formControlPr xmlns="http://schemas.microsoft.com/office/spreadsheetml/2009/9/main" objectType="CheckBox" fmlaLink="$E$111" lockText="1" noThreeD="1"/>
</file>

<file path=xl/ctrlProps/ctrlProp31.xml><?xml version="1.0" encoding="utf-8"?>
<formControlPr xmlns="http://schemas.microsoft.com/office/spreadsheetml/2009/9/main" objectType="CheckBox" fmlaLink="$G$111"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fmlaLink="$E$157" lockText="1" noThreeD="1"/>
</file>

<file path=xl/ctrlProps/ctrlProp34.xml><?xml version="1.0" encoding="utf-8"?>
<formControlPr xmlns="http://schemas.microsoft.com/office/spreadsheetml/2009/9/main" objectType="CheckBox" fmlaLink="$G$157"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fmlaLink="$E$138" lockText="1" noThreeD="1"/>
</file>

<file path=xl/ctrlProps/ctrlProp38.xml><?xml version="1.0" encoding="utf-8"?>
<formControlPr xmlns="http://schemas.microsoft.com/office/spreadsheetml/2009/9/main" objectType="CheckBox" fmlaLink="$E$139" lockText="1" noThreeD="1"/>
</file>

<file path=xl/ctrlProps/ctrlProp39.xml><?xml version="1.0" encoding="utf-8"?>
<formControlPr xmlns="http://schemas.microsoft.com/office/spreadsheetml/2009/9/main" objectType="CheckBox" fmlaLink="$E$140" lockText="1" noThreeD="1"/>
</file>

<file path=xl/ctrlProps/ctrlProp40.xml><?xml version="1.0" encoding="utf-8"?>
<formControlPr xmlns="http://schemas.microsoft.com/office/spreadsheetml/2009/9/main" objectType="CheckBox" fmlaLink="$G$138" lockText="1" noThreeD="1"/>
</file>

<file path=xl/ctrlProps/ctrlProp41.xml><?xml version="1.0" encoding="utf-8"?>
<formControlPr xmlns="http://schemas.microsoft.com/office/spreadsheetml/2009/9/main" objectType="CheckBox" fmlaLink="$G$139" lockText="1" noThreeD="1"/>
</file>

<file path=xl/ctrlProps/ctrlProp42.xml><?xml version="1.0" encoding="utf-8"?>
<formControlPr xmlns="http://schemas.microsoft.com/office/spreadsheetml/2009/9/main" objectType="CheckBox" fmlaLink="$G$140" lockText="1" noThreeD="1"/>
</file>

<file path=xl/ctrlProps/ctrlProp43.xml><?xml version="1.0" encoding="utf-8"?>
<formControlPr xmlns="http://schemas.microsoft.com/office/spreadsheetml/2009/9/main" objectType="CheckBox" fmlaLink="$I$138" lockText="1" noThreeD="1"/>
</file>

<file path=xl/ctrlProps/ctrlProp44.xml><?xml version="1.0" encoding="utf-8"?>
<formControlPr xmlns="http://schemas.microsoft.com/office/spreadsheetml/2009/9/main" objectType="CheckBox" fmlaLink="$I$139" lockText="1" noThreeD="1"/>
</file>

<file path=xl/ctrlProps/ctrlProp45.xml><?xml version="1.0" encoding="utf-8"?>
<formControlPr xmlns="http://schemas.microsoft.com/office/spreadsheetml/2009/9/main" objectType="CheckBox" fmlaLink="$E$142" lockText="1" noThreeD="1"/>
</file>

<file path=xl/ctrlProps/ctrlProp46.xml><?xml version="1.0" encoding="utf-8"?>
<formControlPr xmlns="http://schemas.microsoft.com/office/spreadsheetml/2009/9/main" objectType="CheckBox" fmlaLink="$G$142" lockText="1" noThreeD="1"/>
</file>

<file path=xl/ctrlProps/ctrlProp47.xml><?xml version="1.0" encoding="utf-8"?>
<formControlPr xmlns="http://schemas.microsoft.com/office/spreadsheetml/2009/9/main" objectType="Drop" dropLines="3" dropStyle="combo" dx="16" fmlaRange="Hilfstabelle!$C$1:$C$3" noThreeD="1" sel="1" val="0"/>
</file>

<file path=xl/ctrlProps/ctrlProp48.xml><?xml version="1.0" encoding="utf-8"?>
<formControlPr xmlns="http://schemas.microsoft.com/office/spreadsheetml/2009/9/main" objectType="Drop" dropLines="3" dropStyle="combo" dx="16" fmlaRange="Hilfstabelle!$C$1:$C$3" noThreeD="1" sel="1" val="0"/>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fmlaLink="$E$37" lockText="1" noThreeD="1"/>
</file>

<file path=xl/ctrlProps/ctrlProp52.xml><?xml version="1.0" encoding="utf-8"?>
<formControlPr xmlns="http://schemas.microsoft.com/office/spreadsheetml/2009/9/main" objectType="CheckBox" fmlaLink="$G$37" lockText="1" noThreeD="1"/>
</file>

<file path=xl/ctrlProps/ctrlProp53.xml><?xml version="1.0" encoding="utf-8"?>
<formControlPr xmlns="http://schemas.microsoft.com/office/spreadsheetml/2009/9/main" objectType="CheckBox" fmlaLink="$E$140"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fmlaLink="$H$6" lockText="1" noThreeD="1"/>
</file>

<file path=xl/ctrlProps/ctrlProp70.xml><?xml version="1.0" encoding="utf-8"?>
<formControlPr xmlns="http://schemas.microsoft.com/office/spreadsheetml/2009/9/main" objectType="CheckBox" fmlaLink="$H$10" lockText="1" noThreeD="1"/>
</file>

<file path=xl/ctrlProps/ctrlProp71.xml><?xml version="1.0" encoding="utf-8"?>
<formControlPr xmlns="http://schemas.microsoft.com/office/spreadsheetml/2009/9/main" objectType="CheckBox" fmlaLink="$H$49" lockText="1" noThreeD="1"/>
</file>

<file path=xl/ctrlProps/ctrlProp72.xml><?xml version="1.0" encoding="utf-8"?>
<formControlPr xmlns="http://schemas.microsoft.com/office/spreadsheetml/2009/9/main" objectType="CheckBox" fmlaLink="$J$49" lockText="1" noThreeD="1"/>
</file>

<file path=xl/ctrlProps/ctrlProp73.xml><?xml version="1.0" encoding="utf-8"?>
<formControlPr xmlns="http://schemas.microsoft.com/office/spreadsheetml/2009/9/main" objectType="CheckBox" fmlaLink="$J$10" lockText="1" noThreeD="1"/>
</file>

<file path=xl/ctrlProps/ctrlProp74.xml><?xml version="1.0" encoding="utf-8"?>
<formControlPr xmlns="http://schemas.microsoft.com/office/spreadsheetml/2009/9/main" objectType="CheckBox" fmlaLink="$J$6" lockText="1" noThreeD="1"/>
</file>

<file path=xl/ctrlProps/ctrlProp75.xml><?xml version="1.0" encoding="utf-8"?>
<formControlPr xmlns="http://schemas.microsoft.com/office/spreadsheetml/2009/9/main" objectType="CheckBox" fmlaLink="$H$54" lockText="1" noThreeD="1"/>
</file>

<file path=xl/ctrlProps/ctrlProp76.xml><?xml version="1.0" encoding="utf-8"?>
<formControlPr xmlns="http://schemas.microsoft.com/office/spreadsheetml/2009/9/main" objectType="CheckBox" fmlaLink="$J$54" lockText="1" noThreeD="1"/>
</file>

<file path=xl/ctrlProps/ctrlProp77.xml><?xml version="1.0" encoding="utf-8"?>
<formControlPr xmlns="http://schemas.microsoft.com/office/spreadsheetml/2009/9/main" objectType="CheckBox" fmlaLink="$H$58" lockText="1" noThreeD="1"/>
</file>

<file path=xl/ctrlProps/ctrlProp78.xml><?xml version="1.0" encoding="utf-8"?>
<formControlPr xmlns="http://schemas.microsoft.com/office/spreadsheetml/2009/9/main" objectType="CheckBox" fmlaLink="$J$58" lockText="1" noThreeD="1"/>
</file>

<file path=xl/ctrlProps/ctrlProp79.xml><?xml version="1.0" encoding="utf-8"?>
<formControlPr xmlns="http://schemas.microsoft.com/office/spreadsheetml/2009/9/main" objectType="CheckBox" fmlaLink="$H$62" lockText="1" noThreeD="1"/>
</file>

<file path=xl/ctrlProps/ctrlProp80.xml><?xml version="1.0" encoding="utf-8"?>
<formControlPr xmlns="http://schemas.microsoft.com/office/spreadsheetml/2009/9/main" objectType="CheckBox" fmlaLink="$J$62"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fmlaLink="$H$66" lockText="1" noThreeD="1"/>
</file>

<file path=xl/ctrlProps/ctrlProp94.xml><?xml version="1.0" encoding="utf-8"?>
<formControlPr xmlns="http://schemas.microsoft.com/office/spreadsheetml/2009/9/main" objectType="CheckBox" fmlaLink="$J$66" lockText="1" noThreeD="1"/>
</file>

<file path=xl/ctrlProps/ctrlProp95.xml><?xml version="1.0" encoding="utf-8"?>
<formControlPr xmlns="http://schemas.microsoft.com/office/spreadsheetml/2009/9/main" objectType="CheckBox" fmlaLink="$H$14" lockText="1" noThreeD="1"/>
</file>

<file path=xl/ctrlProps/ctrlProp96.xml><?xml version="1.0" encoding="utf-8"?>
<formControlPr xmlns="http://schemas.microsoft.com/office/spreadsheetml/2009/9/main" objectType="CheckBox" fmlaLink="$J$14" lockText="1" noThreeD="1"/>
</file>

<file path=xl/ctrlProps/ctrlProp97.xml><?xml version="1.0" encoding="utf-8"?>
<formControlPr xmlns="http://schemas.microsoft.com/office/spreadsheetml/2009/9/main" objectType="CheckBox" fmlaLink="$H$18" lockText="1" noThreeD="1"/>
</file>

<file path=xl/ctrlProps/ctrlProp98.xml><?xml version="1.0" encoding="utf-8"?>
<formControlPr xmlns="http://schemas.microsoft.com/office/spreadsheetml/2009/9/main" objectType="CheckBox" fmlaLink="$J$18" lockText="1" noThreeD="1"/>
</file>

<file path=xl/ctrlProps/ctrlProp99.xml><?xml version="1.0" encoding="utf-8"?>
<formControlPr xmlns="http://schemas.microsoft.com/office/spreadsheetml/2009/9/main" objectType="CheckBox" fmlaLink="$H$22" lockText="1" noThreeD="1"/>
</file>

<file path=xl/ctrlProps/ctrlProp100.xml><?xml version="1.0" encoding="utf-8"?>
<formControlPr xmlns="http://schemas.microsoft.com/office/spreadsheetml/2009/9/main" objectType="CheckBox" fmlaLink="$J$22" lockText="1" noThreeD="1"/>
</file>

<file path=xl/ctrlProps/ctrlProp101.xml><?xml version="1.0" encoding="utf-8"?>
<formControlPr xmlns="http://schemas.microsoft.com/office/spreadsheetml/2009/9/main" objectType="CheckBox" fmlaLink="$H$26" lockText="1" noThreeD="1"/>
</file>

<file path=xl/ctrlProps/ctrlProp102.xml><?xml version="1.0" encoding="utf-8"?>
<formControlPr xmlns="http://schemas.microsoft.com/office/spreadsheetml/2009/9/main" objectType="CheckBox" fmlaLink="$J$26" lockText="1" noThreeD="1"/>
</file>

<file path=xl/ctrlProps/ctrlProp103.xml><?xml version="1.0" encoding="utf-8"?>
<formControlPr xmlns="http://schemas.microsoft.com/office/spreadsheetml/2009/9/main" objectType="CheckBox" fmlaLink="$H$26" lockText="1" noThreeD="1"/>
</file>

<file path=xl/ctrlProps/ctrlProp104.xml><?xml version="1.0" encoding="utf-8"?>
<formControlPr xmlns="http://schemas.microsoft.com/office/spreadsheetml/2009/9/main" objectType="CheckBox" fmlaLink="$J$26" lockText="1" noThreeD="1"/>
</file>

<file path=xl/ctrlProps/ctrlProp105.xml><?xml version="1.0" encoding="utf-8"?>
<formControlPr xmlns="http://schemas.microsoft.com/office/spreadsheetml/2009/9/main" objectType="CheckBox" fmlaLink="$H$33" lockText="1" noThreeD="1"/>
</file>

<file path=xl/ctrlProps/ctrlProp106.xml><?xml version="1.0" encoding="utf-8"?>
<formControlPr xmlns="http://schemas.microsoft.com/office/spreadsheetml/2009/9/main" objectType="CheckBox" fmlaLink="$J$33" lockText="1" noThreeD="1"/>
</file>

<file path=xl/ctrlProps/ctrlProp107.xml><?xml version="1.0" encoding="utf-8"?>
<formControlPr xmlns="http://schemas.microsoft.com/office/spreadsheetml/2009/9/main" objectType="CheckBox" fmlaLink="$H$37" lockText="1" noThreeD="1"/>
</file>

<file path=xl/ctrlProps/ctrlProp108.xml><?xml version="1.0" encoding="utf-8"?>
<formControlPr xmlns="http://schemas.microsoft.com/office/spreadsheetml/2009/9/main" objectType="CheckBox" fmlaLink="$J$37" lockText="1" noThreeD="1"/>
</file>

<file path=xl/ctrlProps/ctrlProp109.xml><?xml version="1.0" encoding="utf-8"?>
<formControlPr xmlns="http://schemas.microsoft.com/office/spreadsheetml/2009/9/main" objectType="CheckBox" fmlaLink="$H$41" lockText="1" noThreeD="1"/>
</file>

<file path=xl/ctrlProps/ctrlProp110.xml><?xml version="1.0" encoding="utf-8"?>
<formControlPr xmlns="http://schemas.microsoft.com/office/spreadsheetml/2009/9/main" objectType="CheckBox" fmlaLink="$J$41" lockText="1" noThreeD="1"/>
</file>

<file path=xl/ctrlProps/ctrlProp111.xml><?xml version="1.0" encoding="utf-8"?>
<formControlPr xmlns="http://schemas.microsoft.com/office/spreadsheetml/2009/9/main" objectType="CheckBox" fmlaLink="$H$43" lockText="1" noThreeD="1"/>
</file>

<file path=xl/ctrlProps/ctrlProp112.xml><?xml version="1.0" encoding="utf-8"?>
<formControlPr xmlns="http://schemas.microsoft.com/office/spreadsheetml/2009/9/main" objectType="CheckBox" fmlaLink="$J$43" lockText="1" noThreeD="1"/>
</file>

<file path=xl/ctrlProps/ctrlProp113.xml><?xml version="1.0" encoding="utf-8"?>
<formControlPr xmlns="http://schemas.microsoft.com/office/spreadsheetml/2009/9/main" objectType="CheckBox" fmlaLink="#REF!" lockText="1" noThreeD="1"/>
</file>

<file path=xl/ctrlProps/ctrlProp114.xml><?xml version="1.0" encoding="utf-8"?>
<formControlPr xmlns="http://schemas.microsoft.com/office/spreadsheetml/2009/9/main" objectType="CheckBox" fmlaLink="#REF!" lockText="1" noThreeD="1"/>
</file>

<file path=xl/ctrlProps/ctrlProp115.xml><?xml version="1.0" encoding="utf-8"?>
<formControlPr xmlns="http://schemas.microsoft.com/office/spreadsheetml/2009/9/main" objectType="CheckBox" fmlaLink="$J$7" lockText="1" noThreeD="1"/>
</file>

<file path=xl/ctrlProps/ctrlProp116.xml><?xml version="1.0" encoding="utf-8"?>
<formControlPr xmlns="http://schemas.microsoft.com/office/spreadsheetml/2009/9/main" objectType="CheckBox" fmlaLink="$J$8" lockText="1" noThreeD="1"/>
</file>

<file path=xl/ctrlProps/ctrlProp117.xml><?xml version="1.0" encoding="utf-8"?>
<formControlPr xmlns="http://schemas.microsoft.com/office/spreadsheetml/2009/9/main" objectType="CheckBox" fmlaLink="$J$9" lockText="1" noThreeD="1"/>
</file>

<file path=xl/ctrlProps/ctrlProp118.xml><?xml version="1.0" encoding="utf-8"?>
<formControlPr xmlns="http://schemas.microsoft.com/office/spreadsheetml/2009/9/main" objectType="CheckBox" fmlaLink="$J$13" lockText="1" noThreeD="1"/>
</file>

<file path=xl/ctrlProps/ctrlProp119.xml><?xml version="1.0" encoding="utf-8"?>
<formControlPr xmlns="http://schemas.microsoft.com/office/spreadsheetml/2009/9/main" objectType="CheckBox" fmlaLink="$J$14" lockText="1" noThreeD="1"/>
</file>

<file path=xl/ctrlProps/ctrlProp120.xml><?xml version="1.0" encoding="utf-8"?>
<formControlPr xmlns="http://schemas.microsoft.com/office/spreadsheetml/2009/9/main" objectType="CheckBox" fmlaLink="$J$15" lockText="1" noThreeD="1"/>
</file>

<file path=xl/ctrlProps/ctrlProp121.xml><?xml version="1.0" encoding="utf-8"?>
<formControlPr xmlns="http://schemas.microsoft.com/office/spreadsheetml/2009/9/main" objectType="CheckBox" fmlaLink="$J$19" lockText="1" noThreeD="1"/>
</file>

<file path=xl/ctrlProps/ctrlProp122.xml><?xml version="1.0" encoding="utf-8"?>
<formControlPr xmlns="http://schemas.microsoft.com/office/spreadsheetml/2009/9/main" objectType="CheckBox" fmlaLink="$J$20" lockText="1" noThreeD="1"/>
</file>

<file path=xl/ctrlProps/ctrlProp123.xml><?xml version="1.0" encoding="utf-8"?>
<formControlPr xmlns="http://schemas.microsoft.com/office/spreadsheetml/2009/9/main" objectType="CheckBox" fmlaLink="$J$24" lockText="1" noThreeD="1"/>
</file>

<file path=xl/ctrlProps/ctrlProp124.xml><?xml version="1.0" encoding="utf-8"?>
<formControlPr xmlns="http://schemas.microsoft.com/office/spreadsheetml/2009/9/main" objectType="CheckBox" fmlaLink="$J$25" lockText="1" noThreeD="1"/>
</file>

<file path=xl/ctrlProps/ctrlProp125.xml><?xml version="1.0" encoding="utf-8"?>
<formControlPr xmlns="http://schemas.microsoft.com/office/spreadsheetml/2009/9/main" objectType="CheckBox" fmlaLink="$J$26" lockText="1" noThreeD="1"/>
</file>

<file path=xl/ctrlProps/ctrlProp126.xml><?xml version="1.0" encoding="utf-8"?>
<formControlPr xmlns="http://schemas.microsoft.com/office/spreadsheetml/2009/9/main" objectType="CheckBox" fmlaLink="$J$30" lockText="1" noThreeD="1"/>
</file>

<file path=xl/ctrlProps/ctrlProp127.xml><?xml version="1.0" encoding="utf-8"?>
<formControlPr xmlns="http://schemas.microsoft.com/office/spreadsheetml/2009/9/main" objectType="CheckBox" fmlaLink="$J$31" lockText="1" noThreeD="1"/>
</file>

<file path=xl/ctrlProps/ctrlProp128.xml><?xml version="1.0" encoding="utf-8"?>
<formControlPr xmlns="http://schemas.microsoft.com/office/spreadsheetml/2009/9/main" objectType="CheckBox" fmlaLink="$J$32" lockText="1" noThreeD="1"/>
</file>

<file path=xl/ctrlProps/ctrlProp129.xml><?xml version="1.0" encoding="utf-8"?>
<formControlPr xmlns="http://schemas.microsoft.com/office/spreadsheetml/2009/9/main" objectType="CheckBox" fmlaLink="$J$37" lockText="1" noThreeD="1"/>
</file>

<file path=xl/ctrlProps/ctrlProp130.xml><?xml version="1.0" encoding="utf-8"?>
<formControlPr xmlns="http://schemas.microsoft.com/office/spreadsheetml/2009/9/main" objectType="CheckBox" fmlaLink="$J$38" lockText="1" noThreeD="1"/>
</file>

<file path=xl/ctrlProps/ctrlProp131.xml><?xml version="1.0" encoding="utf-8"?>
<formControlPr xmlns="http://schemas.microsoft.com/office/spreadsheetml/2009/9/main" objectType="CheckBox" fmlaLink="$J$39" lockText="1" noThreeD="1"/>
</file>

<file path=xl/ctrlProps/ctrlProp132.xml><?xml version="1.0" encoding="utf-8"?>
<formControlPr xmlns="http://schemas.microsoft.com/office/spreadsheetml/2009/9/main" objectType="CheckBox" fmlaLink="$J$40" lockText="1" noThreeD="1"/>
</file>

<file path=xl/ctrlProps/ctrlProp133.xml><?xml version="1.0" encoding="utf-8"?>
<formControlPr xmlns="http://schemas.microsoft.com/office/spreadsheetml/2009/9/main" objectType="CheckBox" fmlaLink="$J$49" lockText="1" noThreeD="1"/>
</file>

<file path=xl/ctrlProps/ctrlProp134.xml><?xml version="1.0" encoding="utf-8"?>
<formControlPr xmlns="http://schemas.microsoft.com/office/spreadsheetml/2009/9/main" objectType="CheckBox" fmlaLink="$J$50" lockText="1" noThreeD="1"/>
</file>

<file path=xl/ctrlProps/ctrlProp135.xml><?xml version="1.0" encoding="utf-8"?>
<formControlPr xmlns="http://schemas.microsoft.com/office/spreadsheetml/2009/9/main" objectType="CheckBox" fmlaLink="$J$51" lockText="1" noThreeD="1"/>
</file>

<file path=xl/ctrlProps/ctrlProp136.xml><?xml version="1.0" encoding="utf-8"?>
<formControlPr xmlns="http://schemas.microsoft.com/office/spreadsheetml/2009/9/main" objectType="CheckBox" fmlaLink="$J$55" lockText="1" noThreeD="1"/>
</file>

<file path=xl/ctrlProps/ctrlProp137.xml><?xml version="1.0" encoding="utf-8"?>
<formControlPr xmlns="http://schemas.microsoft.com/office/spreadsheetml/2009/9/main" objectType="CheckBox" fmlaLink="$J$56" lockText="1" noThreeD="1"/>
</file>

<file path=xl/ctrlProps/ctrlProp138.xml><?xml version="1.0" encoding="utf-8"?>
<formControlPr xmlns="http://schemas.microsoft.com/office/spreadsheetml/2009/9/main" objectType="CheckBox" fmlaLink="$J$57" lockText="1" noThreeD="1"/>
</file>

<file path=xl/ctrlProps/ctrlProp139.xml><?xml version="1.0" encoding="utf-8"?>
<formControlPr xmlns="http://schemas.microsoft.com/office/spreadsheetml/2009/9/main" objectType="CheckBox" fmlaLink="$J$61" lockText="1" noThreeD="1"/>
</file>

<file path=xl/ctrlProps/ctrlProp140.xml><?xml version="1.0" encoding="utf-8"?>
<formControlPr xmlns="http://schemas.microsoft.com/office/spreadsheetml/2009/9/main" objectType="CheckBox" fmlaLink="$J$62" lockText="1" noThreeD="1"/>
</file>

<file path=xl/ctrlProps/ctrlProp141.xml><?xml version="1.0" encoding="utf-8"?>
<formControlPr xmlns="http://schemas.microsoft.com/office/spreadsheetml/2009/9/main" objectType="CheckBox" fmlaLink="$J$66" lockText="1" noThreeD="1"/>
</file>

<file path=xl/ctrlProps/ctrlProp142.xml><?xml version="1.0" encoding="utf-8"?>
<formControlPr xmlns="http://schemas.microsoft.com/office/spreadsheetml/2009/9/main" objectType="CheckBox" fmlaLink="$J$67" lockText="1" noThreeD="1"/>
</file>

<file path=xl/ctrlProps/ctrlProp143.xml><?xml version="1.0" encoding="utf-8"?>
<formControlPr xmlns="http://schemas.microsoft.com/office/spreadsheetml/2009/9/main" objectType="CheckBox" fmlaLink="$J$68" lockText="1" noThreeD="1"/>
</file>

<file path=xl/ctrlProps/ctrlProp144.xml><?xml version="1.0" encoding="utf-8"?>
<formControlPr xmlns="http://schemas.microsoft.com/office/spreadsheetml/2009/9/main" objectType="CheckBox" fmlaLink="$K$11" lockText="1" noThreeD="1"/>
</file>

<file path=xl/ctrlProps/ctrlProp145.xml><?xml version="1.0" encoding="utf-8"?>
<formControlPr xmlns="http://schemas.microsoft.com/office/spreadsheetml/2009/9/main" objectType="CheckBox" fmlaLink="$K$12" lockText="1" noThreeD="1"/>
</file>

<file path=xl/ctrlProps/ctrlProp146.xml><?xml version="1.0" encoding="utf-8"?>
<formControlPr xmlns="http://schemas.microsoft.com/office/spreadsheetml/2009/9/main" objectType="CheckBox" fmlaLink="$K$13" lockText="1" noThreeD="1"/>
</file>

<file path=xl/ctrlProps/ctrlProp147.xml><?xml version="1.0" encoding="utf-8"?>
<formControlPr xmlns="http://schemas.microsoft.com/office/spreadsheetml/2009/9/main" objectType="CheckBox" fmlaLink="$G$4" lockText="1" noThreeD="1"/>
</file>

<file path=xl/ctrlProps/ctrlProp148.xml><?xml version="1.0" encoding="utf-8"?>
<formControlPr xmlns="http://schemas.microsoft.com/office/spreadsheetml/2009/9/main" objectType="CheckBox" fmlaLink="$G$5" lockText="1" noThreeD="1"/>
</file>

<file path=xl/ctrlProps/ctrlProp149.xml><?xml version="1.0" encoding="utf-8"?>
<formControlPr xmlns="http://schemas.microsoft.com/office/spreadsheetml/2009/9/main" objectType="CheckBox" fmlaLink="$G$6" lockText="1" noThreeD="1"/>
</file>

<file path=xl/ctrlProps/ctrlProp150.xml><?xml version="1.0" encoding="utf-8"?>
<formControlPr xmlns="http://schemas.microsoft.com/office/spreadsheetml/2009/9/main" objectType="CheckBox" fmlaLink="$G$7" lockText="1" noThreeD="1"/>
</file>

<file path=xl/ctrlProps/ctrlProp151.xml><?xml version="1.0" encoding="utf-8"?>
<formControlPr xmlns="http://schemas.microsoft.com/office/spreadsheetml/2009/9/main" objectType="CheckBox" fmlaLink="$G$8" lockText="1" noThreeD="1"/>
</file>

<file path=xl/ctrlProps/ctrlProp152.xml><?xml version="1.0" encoding="utf-8"?>
<formControlPr xmlns="http://schemas.microsoft.com/office/spreadsheetml/2009/9/main" objectType="CheckBox" fmlaLink="$G$9" lockText="1" noThreeD="1"/>
</file>

<file path=xl/ctrlProps/ctrlProp153.xml><?xml version="1.0" encoding="utf-8"?>
<formControlPr xmlns="http://schemas.microsoft.com/office/spreadsheetml/2009/9/main" objectType="CheckBox" fmlaLink="$G$10" lockText="1" noThreeD="1"/>
</file>

<file path=xl/ctrlProps/ctrlProp154.xml><?xml version="1.0" encoding="utf-8"?>
<formControlPr xmlns="http://schemas.microsoft.com/office/spreadsheetml/2009/9/main" objectType="CheckBox" fmlaLink="$G$11" lockText="1" noThreeD="1"/>
</file>

<file path=xl/ctrlProps/ctrlProp155.xml><?xml version="1.0" encoding="utf-8"?>
<formControlPr xmlns="http://schemas.microsoft.com/office/spreadsheetml/2009/9/main" objectType="CheckBox" fmlaLink="$G$12"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Drop" dropStyle="combo" dx="20" fmlaRange="Hilfstabelle!$C$1:$C$3" noThreeD="1" sel="1" val="0"/>
</file>

<file path=xl/ctrlProps/ctrlProp166.xml><?xml version="1.0" encoding="utf-8"?>
<formControlPr xmlns="http://schemas.microsoft.com/office/spreadsheetml/2009/9/main" objectType="Drop" dropStyle="combo" dx="20" fmlaRange="Hilfstabelle!$C$1:$C$3" noThreeD="1" sel="1" val="0"/>
</file>

<file path=xl/ctrlProps/ctrlProp167.xml><?xml version="1.0" encoding="utf-8"?>
<formControlPr xmlns="http://schemas.microsoft.com/office/spreadsheetml/2009/9/main" objectType="Drop" dropStyle="combo" dx="20" fmlaRange="Hilfstabelle!$C$1:$C$3" noThreeD="1" sel="1" val="0"/>
</file>

<file path=xl/ctrlProps/ctrlProp168.xml><?xml version="1.0" encoding="utf-8"?>
<formControlPr xmlns="http://schemas.microsoft.com/office/spreadsheetml/2009/9/main" objectType="Drop" dropStyle="combo" dx="20" fmlaRange="Hilfstabelle!$C$1:$C$3" noThreeD="1" sel="1" val="0"/>
</file>

<file path=xl/ctrlProps/ctrlProp169.xml><?xml version="1.0" encoding="utf-8"?>
<formControlPr xmlns="http://schemas.microsoft.com/office/spreadsheetml/2009/9/main" objectType="Drop" dropStyle="combo" dx="20" fmlaRange="Hilfstabelle!$C$1:$C$3" noThreeD="1" sel="1" val="0"/>
</file>

<file path=xl/ctrlProps/ctrlProp170.xml><?xml version="1.0" encoding="utf-8"?>
<formControlPr xmlns="http://schemas.microsoft.com/office/spreadsheetml/2009/9/main" objectType="Drop" dropStyle="combo" dx="20" fmlaRange="Hilfstabelle!$C$1:$C$3" noThreeD="1" sel="1" val="0"/>
</file>

<file path=xl/ctrlProps/ctrlProp171.xml><?xml version="1.0" encoding="utf-8"?>
<formControlPr xmlns="http://schemas.microsoft.com/office/spreadsheetml/2009/9/main" objectType="Drop" dropStyle="combo" dx="20" fmlaRange="Hilfstabelle!$C$1:$C$3" noThreeD="1" sel="1" val="0"/>
</file>

<file path=xl/ctrlProps/ctrlProp172.xml><?xml version="1.0" encoding="utf-8"?>
<formControlPr xmlns="http://schemas.microsoft.com/office/spreadsheetml/2009/9/main" objectType="Drop" dropStyle="combo" dx="20" fmlaRange="Hilfstabelle!$C$1:$C$3" noThreeD="1" sel="1" val="0"/>
</file>

<file path=xl/ctrlProps/ctrlProp173.xml><?xml version="1.0" encoding="utf-8"?>
<formControlPr xmlns="http://schemas.microsoft.com/office/spreadsheetml/2009/9/main" objectType="Drop" dropStyle="combo" dx="20" fmlaRange="Hilfstabelle!$C$1:$C$3" noThreeD="1" sel="1" val="0"/>
</file>

<file path=xl/ctrlProps/ctrlProp174.xml><?xml version="1.0" encoding="utf-8"?>
<formControlPr xmlns="http://schemas.microsoft.com/office/spreadsheetml/2009/9/main" objectType="Drop" dropStyle="combo" dx="20" fmlaRange="Hilfstabelle!$C$1:$C$3" noThreeD="1" sel="1" val="0"/>
</file>

<file path=xl/ctrlProps/ctrlProp175.xml><?xml version="1.0" encoding="utf-8"?>
<formControlPr xmlns="http://schemas.microsoft.com/office/spreadsheetml/2009/9/main" objectType="Drop" dropStyle="combo" dx="20" fmlaRange="Hilfstabelle!$C$1:$C$3" noThreeD="1" sel="1" val="0"/>
</file>

<file path=xl/ctrlProps/ctrlProp176.xml><?xml version="1.0" encoding="utf-8"?>
<formControlPr xmlns="http://schemas.microsoft.com/office/spreadsheetml/2009/9/main" objectType="Drop" dropStyle="combo" dx="20" fmlaRange="Hilfstabelle!$C$1:$C$3" noThreeD="1" sel="1" val="0"/>
</file>

<file path=xl/ctrlProps/ctrlProp177.xml><?xml version="1.0" encoding="utf-8"?>
<formControlPr xmlns="http://schemas.microsoft.com/office/spreadsheetml/2009/9/main" objectType="Drop" dropStyle="combo" dx="20" fmlaRange="Hilfstabelle!$C$1:$C$3" noThreeD="1" sel="1" val="0"/>
</file>

<file path=xl/ctrlProps/ctrlProp178.xml><?xml version="1.0" encoding="utf-8"?>
<formControlPr xmlns="http://schemas.microsoft.com/office/spreadsheetml/2009/9/main" objectType="Drop" dropStyle="combo" dx="20" fmlaRange="Hilfstabelle!$C$1:$C$3" noThreeD="1" sel="1" val="0"/>
</file>

<file path=xl/ctrlProps/ctrlProp179.xml><?xml version="1.0" encoding="utf-8"?>
<formControlPr xmlns="http://schemas.microsoft.com/office/spreadsheetml/2009/9/main" objectType="Drop" dropStyle="combo" dx="20" fmlaRange="Hilfstabelle!$C$1:$C$3" noThreeD="1" sel="1" val="0"/>
</file>

<file path=xl/ctrlProps/ctrlProp180.xml><?xml version="1.0" encoding="utf-8"?>
<formControlPr xmlns="http://schemas.microsoft.com/office/spreadsheetml/2009/9/main" objectType="Drop" dropStyle="combo" dx="20" fmlaRange="Hilfstabelle!$C$1:$C$3" noThreeD="1" sel="1" val="0"/>
</file>

<file path=xl/ctrlProps/ctrlProp181.xml><?xml version="1.0" encoding="utf-8"?>
<formControlPr xmlns="http://schemas.microsoft.com/office/spreadsheetml/2009/9/main" objectType="Drop" dropStyle="combo" dx="20" fmlaRange="Hilfstabelle!$C$1:$C$3" noThreeD="1" sel="1" val="0"/>
</file>

<file path=xl/ctrlProps/ctrlProp182.xml><?xml version="1.0" encoding="utf-8"?>
<formControlPr xmlns="http://schemas.microsoft.com/office/spreadsheetml/2009/9/main" objectType="Drop" dropStyle="combo" dx="20" fmlaRange="Hilfstabelle!$C$1:$C$3" noThreeD="1" sel="1" val="0"/>
</file>

<file path=xl/ctrlProps/ctrlProp183.xml><?xml version="1.0" encoding="utf-8"?>
<formControlPr xmlns="http://schemas.microsoft.com/office/spreadsheetml/2009/9/main" objectType="Drop" dropStyle="combo" dx="20" fmlaRange="Hilfstabelle!$C$1:$C$3" noThreeD="1" sel="1" val="0"/>
</file>

<file path=xl/ctrlProps/ctrlProp184.xml><?xml version="1.0" encoding="utf-8"?>
<formControlPr xmlns="http://schemas.microsoft.com/office/spreadsheetml/2009/9/main" objectType="Drop" dropStyle="combo" dx="20" fmlaRange="Hilfstabelle!$C$1:$C$3" noThreeD="1" sel="1" val="0"/>
</file>

<file path=xl/ctrlProps/ctrlProp185.xml><?xml version="1.0" encoding="utf-8"?>
<formControlPr xmlns="http://schemas.microsoft.com/office/spreadsheetml/2009/9/main" objectType="Drop" dropStyle="combo" dx="20" fmlaRange="Hilfstabelle!$C$1:$C$3" noThreeD="1" sel="1" val="0"/>
</file>

<file path=xl/ctrlProps/ctrlProp186.xml><?xml version="1.0" encoding="utf-8"?>
<formControlPr xmlns="http://schemas.microsoft.com/office/spreadsheetml/2009/9/main" objectType="Drop" dropStyle="combo" dx="20" fmlaRange="Hilfstabelle!$C$1:$C$3" noThreeD="1" sel="1" val="0"/>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781050</xdr:colOff>
          <xdr:row>7</xdr:row>
          <xdr:rowOff>123825</xdr:rowOff>
        </xdr:from>
        <xdr:to>
          <xdr:col>1</xdr:col>
          <xdr:colOff>1057275</xdr:colOff>
          <xdr:row>7</xdr:row>
          <xdr:rowOff>361950</xdr:rowOff>
        </xdr:to>
        <xdr:sp macro="" textlink="">
          <xdr:nvSpPr>
            <xdr:cNvPr id="24581" name="Check Box 5" hidden="1">
              <a:extLst>
                <a:ext uri="{63B3BB69-23CF-44E3-9099-C40C66FF867C}">
                  <a14:compatExt spid="_x0000_s24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781050</xdr:colOff>
          <xdr:row>8</xdr:row>
          <xdr:rowOff>123825</xdr:rowOff>
        </xdr:from>
        <xdr:to>
          <xdr:col>1</xdr:col>
          <xdr:colOff>1009650</xdr:colOff>
          <xdr:row>8</xdr:row>
          <xdr:rowOff>371475</xdr:rowOff>
        </xdr:to>
        <xdr:sp macro="" textlink="">
          <xdr:nvSpPr>
            <xdr:cNvPr id="24582" name="Check Box 6" hidden="1">
              <a:extLst>
                <a:ext uri="{63B3BB69-23CF-44E3-9099-C40C66FF867C}">
                  <a14:compatExt spid="_x0000_s24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866775</xdr:colOff>
          <xdr:row>26</xdr:row>
          <xdr:rowOff>28575</xdr:rowOff>
        </xdr:from>
        <xdr:to>
          <xdr:col>2</xdr:col>
          <xdr:colOff>1133475</xdr:colOff>
          <xdr:row>27</xdr:row>
          <xdr:rowOff>0</xdr:rowOff>
        </xdr:to>
        <xdr:sp macro="" textlink="">
          <xdr:nvSpPr>
            <xdr:cNvPr id="24583" name="Check Box 7" hidden="1">
              <a:extLst>
                <a:ext uri="{63B3BB69-23CF-44E3-9099-C40C66FF867C}">
                  <a14:compatExt spid="_x0000_s24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228600</xdr:colOff>
          <xdr:row>72</xdr:row>
          <xdr:rowOff>28575</xdr:rowOff>
        </xdr:from>
        <xdr:to>
          <xdr:col>2</xdr:col>
          <xdr:colOff>85725</xdr:colOff>
          <xdr:row>72</xdr:row>
          <xdr:rowOff>371475</xdr:rowOff>
        </xdr:to>
        <xdr:sp macro="" textlink="">
          <xdr:nvSpPr>
            <xdr:cNvPr id="6145" name="Check Box 1" hidden="1">
              <a:extLst>
                <a:ext uri="{63B3BB69-23CF-44E3-9099-C40C66FF867C}">
                  <a14:compatExt spid="_x0000_s6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ISO 9001:2015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72</xdr:row>
          <xdr:rowOff>28575</xdr:rowOff>
        </xdr:from>
        <xdr:to>
          <xdr:col>2</xdr:col>
          <xdr:colOff>1381125</xdr:colOff>
          <xdr:row>72</xdr:row>
          <xdr:rowOff>381000</xdr:rowOff>
        </xdr:to>
        <xdr:sp macro="" textlink="">
          <xdr:nvSpPr>
            <xdr:cNvPr id="6148" name="Check Box 4" hidden="1">
              <a:extLst>
                <a:ext uri="{63B3BB69-23CF-44E3-9099-C40C66FF867C}">
                  <a14:compatExt spid="_x0000_s6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IATF 16949:2016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72</xdr:row>
          <xdr:rowOff>28575</xdr:rowOff>
        </xdr:from>
        <xdr:to>
          <xdr:col>3</xdr:col>
          <xdr:colOff>1009650</xdr:colOff>
          <xdr:row>72</xdr:row>
          <xdr:rowOff>371475</xdr:rowOff>
        </xdr:to>
        <xdr:sp macro="" textlink="">
          <xdr:nvSpPr>
            <xdr:cNvPr id="6149" name="Check Box 5" hidden="1">
              <a:extLst>
                <a:ext uri="{63B3BB69-23CF-44E3-9099-C40C66FF867C}">
                  <a14:compatExt spid="_x0000_s6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VDA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74</xdr:row>
          <xdr:rowOff>38100</xdr:rowOff>
        </xdr:from>
        <xdr:to>
          <xdr:col>2</xdr:col>
          <xdr:colOff>104775</xdr:colOff>
          <xdr:row>74</xdr:row>
          <xdr:rowOff>390525</xdr:rowOff>
        </xdr:to>
        <xdr:sp macro="" textlink="">
          <xdr:nvSpPr>
            <xdr:cNvPr id="6150" name="Check Box 6" hidden="1">
              <a:extLst>
                <a:ext uri="{63B3BB69-23CF-44E3-9099-C40C66FF867C}">
                  <a14:compatExt spid="_x0000_s6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ISO 14001:2015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819150</xdr:colOff>
          <xdr:row>74</xdr:row>
          <xdr:rowOff>47625</xdr:rowOff>
        </xdr:from>
        <xdr:to>
          <xdr:col>3</xdr:col>
          <xdr:colOff>314325</xdr:colOff>
          <xdr:row>74</xdr:row>
          <xdr:rowOff>390525</xdr:rowOff>
        </xdr:to>
        <xdr:sp macro="" textlink="">
          <xdr:nvSpPr>
            <xdr:cNvPr id="6151" name="Check Box 7" hidden="1">
              <a:extLst>
                <a:ext uri="{63B3BB69-23CF-44E3-9099-C40C66FF867C}">
                  <a14:compatExt spid="_x0000_s6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EMAS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76</xdr:row>
          <xdr:rowOff>76200</xdr:rowOff>
        </xdr:from>
        <xdr:to>
          <xdr:col>2</xdr:col>
          <xdr:colOff>28575</xdr:colOff>
          <xdr:row>76</xdr:row>
          <xdr:rowOff>428625</xdr:rowOff>
        </xdr:to>
        <xdr:sp macro="" textlink="">
          <xdr:nvSpPr>
            <xdr:cNvPr id="6153" name="Check Box 9" hidden="1">
              <a:extLst>
                <a:ext uri="{63B3BB69-23CF-44E3-9099-C40C66FF867C}">
                  <a14:compatExt spid="_x0000_s6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ISO 27001:2017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78</xdr:row>
          <xdr:rowOff>123825</xdr:rowOff>
        </xdr:from>
        <xdr:to>
          <xdr:col>2</xdr:col>
          <xdr:colOff>133350</xdr:colOff>
          <xdr:row>78</xdr:row>
          <xdr:rowOff>466725</xdr:rowOff>
        </xdr:to>
        <xdr:sp macro="" textlink="">
          <xdr:nvSpPr>
            <xdr:cNvPr id="6154" name="Check Box 10" hidden="1">
              <a:extLst>
                <a:ext uri="{63B3BB69-23CF-44E3-9099-C40C66FF867C}">
                  <a14:compatExt spid="_x0000_s6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ISO 26262:2018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79</xdr:row>
          <xdr:rowOff>66675</xdr:rowOff>
        </xdr:from>
        <xdr:to>
          <xdr:col>2</xdr:col>
          <xdr:colOff>9525</xdr:colOff>
          <xdr:row>80</xdr:row>
          <xdr:rowOff>0</xdr:rowOff>
        </xdr:to>
        <xdr:sp macro="" textlink="">
          <xdr:nvSpPr>
            <xdr:cNvPr id="6155" name="Check Box 11" hidden="1">
              <a:extLst>
                <a:ext uri="{63B3BB69-23CF-44E3-9099-C40C66FF867C}">
                  <a14:compatExt spid="_x0000_s6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IPC Standard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1143000</xdr:colOff>
          <xdr:row>40</xdr:row>
          <xdr:rowOff>9525</xdr:rowOff>
        </xdr:from>
        <xdr:to>
          <xdr:col>2</xdr:col>
          <xdr:colOff>895350</xdr:colOff>
          <xdr:row>41</xdr:row>
          <xdr:rowOff>28575</xdr:rowOff>
        </xdr:to>
        <xdr:sp macro="" textlink="">
          <xdr:nvSpPr>
            <xdr:cNvPr id="6158" name="Drop Down 14" hidden="1">
              <a:extLst>
                <a:ext uri="{63B3BB69-23CF-44E3-9099-C40C66FF867C}">
                  <a14:compatExt spid="_x0000_s61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76</xdr:row>
          <xdr:rowOff>85725</xdr:rowOff>
        </xdr:from>
        <xdr:to>
          <xdr:col>2</xdr:col>
          <xdr:colOff>914400</xdr:colOff>
          <xdr:row>76</xdr:row>
          <xdr:rowOff>428625</xdr:rowOff>
        </xdr:to>
        <xdr:sp macro="" textlink="">
          <xdr:nvSpPr>
            <xdr:cNvPr id="6163" name="Check Box 19" hidden="1">
              <a:extLst>
                <a:ext uri="{63B3BB69-23CF-44E3-9099-C40C66FF867C}">
                  <a14:compatExt spid="_x0000_s6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TISAX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94</xdr:row>
          <xdr:rowOff>257175</xdr:rowOff>
        </xdr:from>
        <xdr:to>
          <xdr:col>2</xdr:col>
          <xdr:colOff>962025</xdr:colOff>
          <xdr:row>94</xdr:row>
          <xdr:rowOff>514350</xdr:rowOff>
        </xdr:to>
        <xdr:sp macro="" textlink="">
          <xdr:nvSpPr>
            <xdr:cNvPr id="6193" name="Check Box 49" hidden="1">
              <a:extLst>
                <a:ext uri="{63B3BB69-23CF-44E3-9099-C40C66FF867C}">
                  <a14:compatExt spid="_x0000_s6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94</xdr:row>
          <xdr:rowOff>285750</xdr:rowOff>
        </xdr:from>
        <xdr:to>
          <xdr:col>3</xdr:col>
          <xdr:colOff>781050</xdr:colOff>
          <xdr:row>94</xdr:row>
          <xdr:rowOff>552450</xdr:rowOff>
        </xdr:to>
        <xdr:sp macro="" textlink="">
          <xdr:nvSpPr>
            <xdr:cNvPr id="6194" name="Check Box 50" hidden="1">
              <a:extLst>
                <a:ext uri="{63B3BB69-23CF-44E3-9099-C40C66FF867C}">
                  <a14:compatExt spid="_x0000_s6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96</xdr:row>
          <xdr:rowOff>285750</xdr:rowOff>
        </xdr:from>
        <xdr:to>
          <xdr:col>2</xdr:col>
          <xdr:colOff>876300</xdr:colOff>
          <xdr:row>96</xdr:row>
          <xdr:rowOff>533400</xdr:rowOff>
        </xdr:to>
        <xdr:sp macro="" textlink="">
          <xdr:nvSpPr>
            <xdr:cNvPr id="6195" name="Check Box 51" hidden="1">
              <a:extLst>
                <a:ext uri="{63B3BB69-23CF-44E3-9099-C40C66FF867C}">
                  <a14:compatExt spid="_x0000_s6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96</xdr:row>
          <xdr:rowOff>285750</xdr:rowOff>
        </xdr:from>
        <xdr:to>
          <xdr:col>3</xdr:col>
          <xdr:colOff>781050</xdr:colOff>
          <xdr:row>96</xdr:row>
          <xdr:rowOff>552450</xdr:rowOff>
        </xdr:to>
        <xdr:sp macro="" textlink="">
          <xdr:nvSpPr>
            <xdr:cNvPr id="6196" name="Check Box 52" hidden="1">
              <a:extLst>
                <a:ext uri="{63B3BB69-23CF-44E3-9099-C40C66FF867C}">
                  <a14:compatExt spid="_x0000_s6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542925</xdr:colOff>
          <xdr:row>98</xdr:row>
          <xdr:rowOff>152400</xdr:rowOff>
        </xdr:from>
        <xdr:to>
          <xdr:col>2</xdr:col>
          <xdr:colOff>857250</xdr:colOff>
          <xdr:row>99</xdr:row>
          <xdr:rowOff>38100</xdr:rowOff>
        </xdr:to>
        <xdr:sp macro="" textlink="">
          <xdr:nvSpPr>
            <xdr:cNvPr id="6197" name="Check Box 53" hidden="1">
              <a:extLst>
                <a:ext uri="{63B3BB69-23CF-44E3-9099-C40C66FF867C}">
                  <a14:compatExt spid="_x0000_s6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98</xdr:row>
          <xdr:rowOff>171450</xdr:rowOff>
        </xdr:from>
        <xdr:to>
          <xdr:col>3</xdr:col>
          <xdr:colOff>800100</xdr:colOff>
          <xdr:row>99</xdr:row>
          <xdr:rowOff>38100</xdr:rowOff>
        </xdr:to>
        <xdr:sp macro="" textlink="">
          <xdr:nvSpPr>
            <xdr:cNvPr id="6198" name="Check Box 54" hidden="1">
              <a:extLst>
                <a:ext uri="{63B3BB69-23CF-44E3-9099-C40C66FF867C}">
                  <a14:compatExt spid="_x0000_s6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552450</xdr:colOff>
          <xdr:row>100</xdr:row>
          <xdr:rowOff>142875</xdr:rowOff>
        </xdr:from>
        <xdr:to>
          <xdr:col>2</xdr:col>
          <xdr:colOff>933450</xdr:colOff>
          <xdr:row>101</xdr:row>
          <xdr:rowOff>38100</xdr:rowOff>
        </xdr:to>
        <xdr:sp macro="" textlink="">
          <xdr:nvSpPr>
            <xdr:cNvPr id="6199" name="Check Box 55" hidden="1">
              <a:extLst>
                <a:ext uri="{63B3BB69-23CF-44E3-9099-C40C66FF867C}">
                  <a14:compatExt spid="_x0000_s6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100</xdr:row>
          <xdr:rowOff>190500</xdr:rowOff>
        </xdr:from>
        <xdr:to>
          <xdr:col>3</xdr:col>
          <xdr:colOff>790575</xdr:colOff>
          <xdr:row>101</xdr:row>
          <xdr:rowOff>38100</xdr:rowOff>
        </xdr:to>
        <xdr:sp macro="" textlink="">
          <xdr:nvSpPr>
            <xdr:cNvPr id="6200" name="Check Box 56" hidden="1">
              <a:extLst>
                <a:ext uri="{63B3BB69-23CF-44E3-9099-C40C66FF867C}">
                  <a14:compatExt spid="_x0000_s6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552450</xdr:colOff>
          <xdr:row>102</xdr:row>
          <xdr:rowOff>295275</xdr:rowOff>
        </xdr:from>
        <xdr:to>
          <xdr:col>2</xdr:col>
          <xdr:colOff>866775</xdr:colOff>
          <xdr:row>102</xdr:row>
          <xdr:rowOff>533400</xdr:rowOff>
        </xdr:to>
        <xdr:sp macro="" textlink="">
          <xdr:nvSpPr>
            <xdr:cNvPr id="6201" name="Check Box 57" hidden="1">
              <a:extLst>
                <a:ext uri="{63B3BB69-23CF-44E3-9099-C40C66FF867C}">
                  <a14:compatExt spid="_x0000_s6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102</xdr:row>
          <xdr:rowOff>304800</xdr:rowOff>
        </xdr:from>
        <xdr:to>
          <xdr:col>3</xdr:col>
          <xdr:colOff>781050</xdr:colOff>
          <xdr:row>102</xdr:row>
          <xdr:rowOff>542925</xdr:rowOff>
        </xdr:to>
        <xdr:sp macro="" textlink="">
          <xdr:nvSpPr>
            <xdr:cNvPr id="6202" name="Check Box 58" hidden="1">
              <a:extLst>
                <a:ext uri="{63B3BB69-23CF-44E3-9099-C40C66FF867C}">
                  <a14:compatExt spid="_x0000_s6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552450</xdr:colOff>
          <xdr:row>104</xdr:row>
          <xdr:rowOff>238125</xdr:rowOff>
        </xdr:from>
        <xdr:to>
          <xdr:col>2</xdr:col>
          <xdr:colOff>857250</xdr:colOff>
          <xdr:row>104</xdr:row>
          <xdr:rowOff>504825</xdr:rowOff>
        </xdr:to>
        <xdr:sp macro="" textlink="">
          <xdr:nvSpPr>
            <xdr:cNvPr id="6203" name="Check Box 59" hidden="1">
              <a:extLst>
                <a:ext uri="{63B3BB69-23CF-44E3-9099-C40C66FF867C}">
                  <a14:compatExt spid="_x0000_s6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104</xdr:row>
          <xdr:rowOff>247650</xdr:rowOff>
        </xdr:from>
        <xdr:to>
          <xdr:col>3</xdr:col>
          <xdr:colOff>809625</xdr:colOff>
          <xdr:row>104</xdr:row>
          <xdr:rowOff>504825</xdr:rowOff>
        </xdr:to>
        <xdr:sp macro="" textlink="">
          <xdr:nvSpPr>
            <xdr:cNvPr id="6204" name="Check Box 60" hidden="1">
              <a:extLst>
                <a:ext uri="{63B3BB69-23CF-44E3-9099-C40C66FF867C}">
                  <a14:compatExt spid="_x0000_s6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106</xdr:row>
          <xdr:rowOff>180975</xdr:rowOff>
        </xdr:from>
        <xdr:to>
          <xdr:col>2</xdr:col>
          <xdr:colOff>876300</xdr:colOff>
          <xdr:row>107</xdr:row>
          <xdr:rowOff>28575</xdr:rowOff>
        </xdr:to>
        <xdr:sp macro="" textlink="">
          <xdr:nvSpPr>
            <xdr:cNvPr id="6205" name="Check Box 61" hidden="1">
              <a:extLst>
                <a:ext uri="{63B3BB69-23CF-44E3-9099-C40C66FF867C}">
                  <a14:compatExt spid="_x0000_s6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106</xdr:row>
          <xdr:rowOff>180975</xdr:rowOff>
        </xdr:from>
        <xdr:to>
          <xdr:col>3</xdr:col>
          <xdr:colOff>800100</xdr:colOff>
          <xdr:row>107</xdr:row>
          <xdr:rowOff>47625</xdr:rowOff>
        </xdr:to>
        <xdr:sp macro="" textlink="">
          <xdr:nvSpPr>
            <xdr:cNvPr id="6206" name="Check Box 62" hidden="1">
              <a:extLst>
                <a:ext uri="{63B3BB69-23CF-44E3-9099-C40C66FF867C}">
                  <a14:compatExt spid="_x0000_s6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552450</xdr:colOff>
          <xdr:row>108</xdr:row>
          <xdr:rowOff>381000</xdr:rowOff>
        </xdr:from>
        <xdr:to>
          <xdr:col>2</xdr:col>
          <xdr:colOff>857250</xdr:colOff>
          <xdr:row>108</xdr:row>
          <xdr:rowOff>647700</xdr:rowOff>
        </xdr:to>
        <xdr:sp macro="" textlink="">
          <xdr:nvSpPr>
            <xdr:cNvPr id="6207" name="Check Box 63" hidden="1">
              <a:extLst>
                <a:ext uri="{63B3BB69-23CF-44E3-9099-C40C66FF867C}">
                  <a14:compatExt spid="_x0000_s6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108</xdr:row>
          <xdr:rowOff>409575</xdr:rowOff>
        </xdr:from>
        <xdr:to>
          <xdr:col>3</xdr:col>
          <xdr:colOff>790575</xdr:colOff>
          <xdr:row>108</xdr:row>
          <xdr:rowOff>647700</xdr:rowOff>
        </xdr:to>
        <xdr:sp macro="" textlink="">
          <xdr:nvSpPr>
            <xdr:cNvPr id="6208" name="Check Box 64" hidden="1">
              <a:extLst>
                <a:ext uri="{63B3BB69-23CF-44E3-9099-C40C66FF867C}">
                  <a14:compatExt spid="_x0000_s6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552450</xdr:colOff>
          <xdr:row>110</xdr:row>
          <xdr:rowOff>285750</xdr:rowOff>
        </xdr:from>
        <xdr:to>
          <xdr:col>2</xdr:col>
          <xdr:colOff>866775</xdr:colOff>
          <xdr:row>110</xdr:row>
          <xdr:rowOff>523875</xdr:rowOff>
        </xdr:to>
        <xdr:sp macro="" textlink="">
          <xdr:nvSpPr>
            <xdr:cNvPr id="6209" name="Check Box 65" hidden="1">
              <a:extLst>
                <a:ext uri="{63B3BB69-23CF-44E3-9099-C40C66FF867C}">
                  <a14:compatExt spid="_x0000_s6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110</xdr:row>
          <xdr:rowOff>295275</xdr:rowOff>
        </xdr:from>
        <xdr:to>
          <xdr:col>3</xdr:col>
          <xdr:colOff>790575</xdr:colOff>
          <xdr:row>110</xdr:row>
          <xdr:rowOff>552450</xdr:rowOff>
        </xdr:to>
        <xdr:sp macro="" textlink="">
          <xdr:nvSpPr>
            <xdr:cNvPr id="6210" name="Check Box 66" hidden="1">
              <a:extLst>
                <a:ext uri="{63B3BB69-23CF-44E3-9099-C40C66FF867C}">
                  <a14:compatExt spid="_x0000_s6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419100</xdr:colOff>
          <xdr:row>115</xdr:row>
          <xdr:rowOff>180975</xdr:rowOff>
        </xdr:from>
        <xdr:to>
          <xdr:col>2</xdr:col>
          <xdr:colOff>790575</xdr:colOff>
          <xdr:row>115</xdr:row>
          <xdr:rowOff>419100</xdr:rowOff>
        </xdr:to>
        <xdr:sp macro="" textlink="">
          <xdr:nvSpPr>
            <xdr:cNvPr id="6211" name="Check Box 67" hidden="1">
              <a:extLst>
                <a:ext uri="{63B3BB69-23CF-44E3-9099-C40C66FF867C}">
                  <a14:compatExt spid="_x0000_s6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1400175</xdr:colOff>
          <xdr:row>156</xdr:row>
          <xdr:rowOff>57150</xdr:rowOff>
        </xdr:from>
        <xdr:to>
          <xdr:col>2</xdr:col>
          <xdr:colOff>257175</xdr:colOff>
          <xdr:row>156</xdr:row>
          <xdr:rowOff>333375</xdr:rowOff>
        </xdr:to>
        <xdr:sp macro="" textlink="">
          <xdr:nvSpPr>
            <xdr:cNvPr id="6213" name="Check Box 69" hidden="1">
              <a:extLst>
                <a:ext uri="{63B3BB69-23CF-44E3-9099-C40C66FF867C}">
                  <a14:compatExt spid="_x0000_s6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400050</xdr:colOff>
          <xdr:row>156</xdr:row>
          <xdr:rowOff>57150</xdr:rowOff>
        </xdr:from>
        <xdr:to>
          <xdr:col>2</xdr:col>
          <xdr:colOff>1028700</xdr:colOff>
          <xdr:row>156</xdr:row>
          <xdr:rowOff>333375</xdr:rowOff>
        </xdr:to>
        <xdr:sp macro="" textlink="">
          <xdr:nvSpPr>
            <xdr:cNvPr id="6214" name="Check Box 70" hidden="1">
              <a:extLst>
                <a:ext uri="{63B3BB69-23CF-44E3-9099-C40C66FF867C}">
                  <a14:compatExt spid="_x0000_s6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1400175</xdr:colOff>
          <xdr:row>160</xdr:row>
          <xdr:rowOff>38100</xdr:rowOff>
        </xdr:from>
        <xdr:to>
          <xdr:col>2</xdr:col>
          <xdr:colOff>247650</xdr:colOff>
          <xdr:row>160</xdr:row>
          <xdr:rowOff>314325</xdr:rowOff>
        </xdr:to>
        <xdr:sp macro="" textlink="">
          <xdr:nvSpPr>
            <xdr:cNvPr id="6215" name="Check Box 71" hidden="1">
              <a:extLst>
                <a:ext uri="{63B3BB69-23CF-44E3-9099-C40C66FF867C}">
                  <a14:compatExt spid="_x0000_s6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160</xdr:row>
          <xdr:rowOff>57150</xdr:rowOff>
        </xdr:from>
        <xdr:to>
          <xdr:col>2</xdr:col>
          <xdr:colOff>828675</xdr:colOff>
          <xdr:row>160</xdr:row>
          <xdr:rowOff>333375</xdr:rowOff>
        </xdr:to>
        <xdr:sp macro="" textlink="">
          <xdr:nvSpPr>
            <xdr:cNvPr id="6216" name="Check Box 72" hidden="1">
              <a:extLst>
                <a:ext uri="{63B3BB69-23CF-44E3-9099-C40C66FF867C}">
                  <a14:compatExt spid="_x0000_s6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136</xdr:row>
          <xdr:rowOff>161925</xdr:rowOff>
        </xdr:from>
        <xdr:to>
          <xdr:col>0</xdr:col>
          <xdr:colOff>1409700</xdr:colOff>
          <xdr:row>138</xdr:row>
          <xdr:rowOff>19050</xdr:rowOff>
        </xdr:to>
        <xdr:sp macro="" textlink="">
          <xdr:nvSpPr>
            <xdr:cNvPr id="6220" name="Check Box 76" hidden="1">
              <a:extLst>
                <a:ext uri="{63B3BB69-23CF-44E3-9099-C40C66FF867C}">
                  <a14:compatExt spid="_x0000_s6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APQP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137</xdr:row>
          <xdr:rowOff>200025</xdr:rowOff>
        </xdr:from>
        <xdr:to>
          <xdr:col>0</xdr:col>
          <xdr:colOff>1771650</xdr:colOff>
          <xdr:row>139</xdr:row>
          <xdr:rowOff>28575</xdr:rowOff>
        </xdr:to>
        <xdr:sp macro="" textlink="">
          <xdr:nvSpPr>
            <xdr:cNvPr id="6221" name="Check Box 77" hidden="1">
              <a:extLst>
                <a:ext uri="{63B3BB69-23CF-44E3-9099-C40C66FF867C}">
                  <a14:compatExt spid="_x0000_s6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Automotive Spice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138</xdr:row>
          <xdr:rowOff>228600</xdr:rowOff>
        </xdr:from>
        <xdr:to>
          <xdr:col>0</xdr:col>
          <xdr:colOff>552450</xdr:colOff>
          <xdr:row>140</xdr:row>
          <xdr:rowOff>38100</xdr:rowOff>
        </xdr:to>
        <xdr:sp macro="" textlink="">
          <xdr:nvSpPr>
            <xdr:cNvPr id="6222" name="Check Box 78" hidden="1">
              <a:extLst>
                <a:ext uri="{63B3BB69-23CF-44E3-9099-C40C66FF867C}">
                  <a14:compatExt spid="_x0000_s6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8D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136</xdr:row>
          <xdr:rowOff>171450</xdr:rowOff>
        </xdr:from>
        <xdr:to>
          <xdr:col>1</xdr:col>
          <xdr:colOff>1104900</xdr:colOff>
          <xdr:row>138</xdr:row>
          <xdr:rowOff>38100</xdr:rowOff>
        </xdr:to>
        <xdr:sp macro="" textlink="">
          <xdr:nvSpPr>
            <xdr:cNvPr id="6223" name="Check Box 79" hidden="1">
              <a:extLst>
                <a:ext uri="{63B3BB69-23CF-44E3-9099-C40C66FF867C}">
                  <a14:compatExt spid="_x0000_s6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IMDS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137</xdr:row>
          <xdr:rowOff>219075</xdr:rowOff>
        </xdr:from>
        <xdr:to>
          <xdr:col>1</xdr:col>
          <xdr:colOff>1076325</xdr:colOff>
          <xdr:row>139</xdr:row>
          <xdr:rowOff>28575</xdr:rowOff>
        </xdr:to>
        <xdr:sp macro="" textlink="">
          <xdr:nvSpPr>
            <xdr:cNvPr id="6224" name="Check Box 80" hidden="1">
              <a:extLst>
                <a:ext uri="{63B3BB69-23CF-44E3-9099-C40C66FF867C}">
                  <a14:compatExt spid="_x0000_s6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FMEA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104775</xdr:colOff>
          <xdr:row>138</xdr:row>
          <xdr:rowOff>219075</xdr:rowOff>
        </xdr:from>
        <xdr:to>
          <xdr:col>1</xdr:col>
          <xdr:colOff>428625</xdr:colOff>
          <xdr:row>140</xdr:row>
          <xdr:rowOff>38100</xdr:rowOff>
        </xdr:to>
        <xdr:sp macro="" textlink="">
          <xdr:nvSpPr>
            <xdr:cNvPr id="6225" name="Check Box 81" hidden="1">
              <a:extLst>
                <a:ext uri="{63B3BB69-23CF-44E3-9099-C40C66FF867C}">
                  <a14:compatExt spid="_x0000_s6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SPC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200025</xdr:colOff>
          <xdr:row>136</xdr:row>
          <xdr:rowOff>161925</xdr:rowOff>
        </xdr:from>
        <xdr:to>
          <xdr:col>3</xdr:col>
          <xdr:colOff>933450</xdr:colOff>
          <xdr:row>138</xdr:row>
          <xdr:rowOff>9525</xdr:rowOff>
        </xdr:to>
        <xdr:sp macro="" textlink="">
          <xdr:nvSpPr>
            <xdr:cNvPr id="6226" name="Check Box 82" hidden="1">
              <a:extLst>
                <a:ext uri="{63B3BB69-23CF-44E3-9099-C40C66FF867C}">
                  <a14:compatExt spid="_x0000_s6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PPA oder PPAP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200025</xdr:colOff>
          <xdr:row>137</xdr:row>
          <xdr:rowOff>209550</xdr:rowOff>
        </xdr:from>
        <xdr:to>
          <xdr:col>2</xdr:col>
          <xdr:colOff>866775</xdr:colOff>
          <xdr:row>139</xdr:row>
          <xdr:rowOff>28575</xdr:rowOff>
        </xdr:to>
        <xdr:sp macro="" textlink="">
          <xdr:nvSpPr>
            <xdr:cNvPr id="6227" name="Check Box 83" hidden="1">
              <a:extLst>
                <a:ext uri="{63B3BB69-23CF-44E3-9099-C40C66FF867C}">
                  <a14:compatExt spid="_x0000_s6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MSA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161925</xdr:colOff>
          <xdr:row>141</xdr:row>
          <xdr:rowOff>161925</xdr:rowOff>
        </xdr:from>
        <xdr:to>
          <xdr:col>3</xdr:col>
          <xdr:colOff>476250</xdr:colOff>
          <xdr:row>141</xdr:row>
          <xdr:rowOff>485775</xdr:rowOff>
        </xdr:to>
        <xdr:sp macro="" textlink="">
          <xdr:nvSpPr>
            <xdr:cNvPr id="6228" name="Check Box 84" hidden="1">
              <a:extLst>
                <a:ext uri="{63B3BB69-23CF-44E3-9099-C40C66FF867C}">
                  <a14:compatExt spid="_x0000_s6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676275</xdr:colOff>
          <xdr:row>141</xdr:row>
          <xdr:rowOff>171450</xdr:rowOff>
        </xdr:from>
        <xdr:to>
          <xdr:col>3</xdr:col>
          <xdr:colOff>981075</xdr:colOff>
          <xdr:row>141</xdr:row>
          <xdr:rowOff>476250</xdr:rowOff>
        </xdr:to>
        <xdr:sp macro="" textlink="">
          <xdr:nvSpPr>
            <xdr:cNvPr id="6229" name="Check Box 85" hidden="1">
              <a:extLst>
                <a:ext uri="{63B3BB69-23CF-44E3-9099-C40C66FF867C}">
                  <a14:compatExt spid="_x0000_s6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15</xdr:row>
          <xdr:rowOff>38100</xdr:rowOff>
        </xdr:from>
        <xdr:to>
          <xdr:col>1</xdr:col>
          <xdr:colOff>1438275</xdr:colOff>
          <xdr:row>15</xdr:row>
          <xdr:rowOff>285750</xdr:rowOff>
        </xdr:to>
        <xdr:sp macro="" textlink="">
          <xdr:nvSpPr>
            <xdr:cNvPr id="6230" name="Drop Down 86" hidden="1">
              <a:extLst>
                <a:ext uri="{63B3BB69-23CF-44E3-9099-C40C66FF867C}">
                  <a14:compatExt spid="_x0000_s62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13</xdr:row>
          <xdr:rowOff>47625</xdr:rowOff>
        </xdr:from>
        <xdr:to>
          <xdr:col>1</xdr:col>
          <xdr:colOff>1438275</xdr:colOff>
          <xdr:row>13</xdr:row>
          <xdr:rowOff>295275</xdr:rowOff>
        </xdr:to>
        <xdr:sp macro="" textlink="">
          <xdr:nvSpPr>
            <xdr:cNvPr id="6231" name="Drop Down 87" hidden="1">
              <a:extLst>
                <a:ext uri="{63B3BB69-23CF-44E3-9099-C40C66FF867C}">
                  <a14:compatExt spid="_x0000_s62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895350</xdr:colOff>
          <xdr:row>115</xdr:row>
          <xdr:rowOff>180975</xdr:rowOff>
        </xdr:from>
        <xdr:to>
          <xdr:col>2</xdr:col>
          <xdr:colOff>1485900</xdr:colOff>
          <xdr:row>115</xdr:row>
          <xdr:rowOff>419100</xdr:rowOff>
        </xdr:to>
        <xdr:sp macro="" textlink="">
          <xdr:nvSpPr>
            <xdr:cNvPr id="6237" name="Check Box 93" hidden="1">
              <a:extLst>
                <a:ext uri="{63B3BB69-23CF-44E3-9099-C40C66FF867C}">
                  <a14:compatExt spid="_x0000_s6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61</xdr:row>
          <xdr:rowOff>161925</xdr:rowOff>
        </xdr:from>
        <xdr:to>
          <xdr:col>2</xdr:col>
          <xdr:colOff>742950</xdr:colOff>
          <xdr:row>61</xdr:row>
          <xdr:rowOff>371475</xdr:rowOff>
        </xdr:to>
        <xdr:sp macro="" textlink="">
          <xdr:nvSpPr>
            <xdr:cNvPr id="6249" name="Check Box 105" hidden="1">
              <a:extLst>
                <a:ext uri="{63B3BB69-23CF-44E3-9099-C40C66FF867C}">
                  <a14:compatExt spid="_x0000_s6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36</xdr:row>
          <xdr:rowOff>76200</xdr:rowOff>
        </xdr:from>
        <xdr:to>
          <xdr:col>2</xdr:col>
          <xdr:colOff>1076325</xdr:colOff>
          <xdr:row>37</xdr:row>
          <xdr:rowOff>95250</xdr:rowOff>
        </xdr:to>
        <xdr:sp macro="" textlink="">
          <xdr:nvSpPr>
            <xdr:cNvPr id="6260" name="Check Box 116" hidden="1">
              <a:extLst>
                <a:ext uri="{63B3BB69-23CF-44E3-9099-C40C66FF867C}">
                  <a14:compatExt spid="_x0000_s6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Manufacturer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923925</xdr:colOff>
          <xdr:row>36</xdr:row>
          <xdr:rowOff>76200</xdr:rowOff>
        </xdr:from>
        <xdr:to>
          <xdr:col>2</xdr:col>
          <xdr:colOff>1438275</xdr:colOff>
          <xdr:row>37</xdr:row>
          <xdr:rowOff>95250</xdr:rowOff>
        </xdr:to>
        <xdr:sp macro="" textlink="">
          <xdr:nvSpPr>
            <xdr:cNvPr id="6261" name="Check Box 117" hidden="1">
              <a:extLst>
                <a:ext uri="{63B3BB69-23CF-44E3-9099-C40C66FF867C}">
                  <a14:compatExt spid="_x0000_s6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Trader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138</xdr:row>
          <xdr:rowOff>228600</xdr:rowOff>
        </xdr:from>
        <xdr:to>
          <xdr:col>0</xdr:col>
          <xdr:colOff>552450</xdr:colOff>
          <xdr:row>140</xdr:row>
          <xdr:rowOff>38100</xdr:rowOff>
        </xdr:to>
        <xdr:sp macro="" textlink="">
          <xdr:nvSpPr>
            <xdr:cNvPr id="6268" name="Check Box 124" hidden="1">
              <a:extLst>
                <a:ext uri="{63B3BB69-23CF-44E3-9099-C40C66FF867C}">
                  <a14:compatExt spid="_x0000_s6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8D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447675</xdr:colOff>
          <xdr:row>166</xdr:row>
          <xdr:rowOff>95250</xdr:rowOff>
        </xdr:from>
        <xdr:to>
          <xdr:col>1</xdr:col>
          <xdr:colOff>771525</xdr:colOff>
          <xdr:row>166</xdr:row>
          <xdr:rowOff>371475</xdr:rowOff>
        </xdr:to>
        <xdr:sp macro="" textlink="">
          <xdr:nvSpPr>
            <xdr:cNvPr id="6281" name="Check Box 137" hidden="1">
              <a:extLst>
                <a:ext uri="{63B3BB69-23CF-44E3-9099-C40C66FF867C}">
                  <a14:compatExt spid="_x0000_s6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438150</xdr:colOff>
          <xdr:row>166</xdr:row>
          <xdr:rowOff>390525</xdr:rowOff>
        </xdr:from>
        <xdr:to>
          <xdr:col>1</xdr:col>
          <xdr:colOff>742950</xdr:colOff>
          <xdr:row>168</xdr:row>
          <xdr:rowOff>9525</xdr:rowOff>
        </xdr:to>
        <xdr:sp macro="" textlink="">
          <xdr:nvSpPr>
            <xdr:cNvPr id="6282" name="Check Box 138" hidden="1">
              <a:extLst>
                <a:ext uri="{63B3BB69-23CF-44E3-9099-C40C66FF867C}">
                  <a14:compatExt spid="_x0000_s6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438150</xdr:colOff>
          <xdr:row>168</xdr:row>
          <xdr:rowOff>76200</xdr:rowOff>
        </xdr:from>
        <xdr:to>
          <xdr:col>1</xdr:col>
          <xdr:colOff>809625</xdr:colOff>
          <xdr:row>168</xdr:row>
          <xdr:rowOff>295275</xdr:rowOff>
        </xdr:to>
        <xdr:sp macro="" textlink="">
          <xdr:nvSpPr>
            <xdr:cNvPr id="6283" name="Check Box 139" hidden="1">
              <a:extLst>
                <a:ext uri="{63B3BB69-23CF-44E3-9099-C40C66FF867C}">
                  <a14:compatExt spid="_x0000_s6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876300</xdr:colOff>
          <xdr:row>166</xdr:row>
          <xdr:rowOff>95250</xdr:rowOff>
        </xdr:from>
        <xdr:to>
          <xdr:col>1</xdr:col>
          <xdr:colOff>1314450</xdr:colOff>
          <xdr:row>166</xdr:row>
          <xdr:rowOff>371475</xdr:rowOff>
        </xdr:to>
        <xdr:sp macro="" textlink="">
          <xdr:nvSpPr>
            <xdr:cNvPr id="6284" name="Check Box 140" hidden="1">
              <a:extLst>
                <a:ext uri="{63B3BB69-23CF-44E3-9099-C40C66FF867C}">
                  <a14:compatExt spid="_x0000_s6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885825</xdr:colOff>
          <xdr:row>167</xdr:row>
          <xdr:rowOff>66675</xdr:rowOff>
        </xdr:from>
        <xdr:to>
          <xdr:col>1</xdr:col>
          <xdr:colOff>1323975</xdr:colOff>
          <xdr:row>167</xdr:row>
          <xdr:rowOff>342900</xdr:rowOff>
        </xdr:to>
        <xdr:sp macro="" textlink="">
          <xdr:nvSpPr>
            <xdr:cNvPr id="6285" name="Check Box 141" hidden="1">
              <a:extLst>
                <a:ext uri="{63B3BB69-23CF-44E3-9099-C40C66FF867C}">
                  <a14:compatExt spid="_x0000_s6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876300</xdr:colOff>
          <xdr:row>168</xdr:row>
          <xdr:rowOff>57150</xdr:rowOff>
        </xdr:from>
        <xdr:to>
          <xdr:col>1</xdr:col>
          <xdr:colOff>1314450</xdr:colOff>
          <xdr:row>168</xdr:row>
          <xdr:rowOff>333375</xdr:rowOff>
        </xdr:to>
        <xdr:sp macro="" textlink="">
          <xdr:nvSpPr>
            <xdr:cNvPr id="6286" name="Check Box 142" hidden="1">
              <a:extLst>
                <a:ext uri="{63B3BB69-23CF-44E3-9099-C40C66FF867C}">
                  <a14:compatExt spid="_x0000_s6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61</xdr:row>
          <xdr:rowOff>161925</xdr:rowOff>
        </xdr:from>
        <xdr:to>
          <xdr:col>2</xdr:col>
          <xdr:colOff>1247775</xdr:colOff>
          <xdr:row>61</xdr:row>
          <xdr:rowOff>371475</xdr:rowOff>
        </xdr:to>
        <xdr:sp macro="" textlink="">
          <xdr:nvSpPr>
            <xdr:cNvPr id="6287" name="Check Box 143" hidden="1">
              <a:extLst>
                <a:ext uri="{63B3BB69-23CF-44E3-9099-C40C66FF867C}">
                  <a14:compatExt spid="_x0000_s6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62</xdr:row>
          <xdr:rowOff>161925</xdr:rowOff>
        </xdr:from>
        <xdr:to>
          <xdr:col>2</xdr:col>
          <xdr:colOff>742950</xdr:colOff>
          <xdr:row>62</xdr:row>
          <xdr:rowOff>371475</xdr:rowOff>
        </xdr:to>
        <xdr:sp macro="" textlink="">
          <xdr:nvSpPr>
            <xdr:cNvPr id="6288" name="Check Box 144" hidden="1">
              <a:extLst>
                <a:ext uri="{63B3BB69-23CF-44E3-9099-C40C66FF867C}">
                  <a14:compatExt spid="_x0000_s6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62</xdr:row>
          <xdr:rowOff>161925</xdr:rowOff>
        </xdr:from>
        <xdr:to>
          <xdr:col>2</xdr:col>
          <xdr:colOff>1247775</xdr:colOff>
          <xdr:row>62</xdr:row>
          <xdr:rowOff>371475</xdr:rowOff>
        </xdr:to>
        <xdr:sp macro="" textlink="">
          <xdr:nvSpPr>
            <xdr:cNvPr id="6289" name="Check Box 145" hidden="1">
              <a:extLst>
                <a:ext uri="{63B3BB69-23CF-44E3-9099-C40C66FF867C}">
                  <a14:compatExt spid="_x0000_s6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63</xdr:row>
          <xdr:rowOff>161925</xdr:rowOff>
        </xdr:from>
        <xdr:to>
          <xdr:col>2</xdr:col>
          <xdr:colOff>742950</xdr:colOff>
          <xdr:row>63</xdr:row>
          <xdr:rowOff>371475</xdr:rowOff>
        </xdr:to>
        <xdr:sp macro="" textlink="">
          <xdr:nvSpPr>
            <xdr:cNvPr id="6290" name="Check Box 146" hidden="1">
              <a:extLst>
                <a:ext uri="{63B3BB69-23CF-44E3-9099-C40C66FF867C}">
                  <a14:compatExt spid="_x0000_s6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63</xdr:row>
          <xdr:rowOff>161925</xdr:rowOff>
        </xdr:from>
        <xdr:to>
          <xdr:col>2</xdr:col>
          <xdr:colOff>1247775</xdr:colOff>
          <xdr:row>63</xdr:row>
          <xdr:rowOff>371475</xdr:rowOff>
        </xdr:to>
        <xdr:sp macro="" textlink="">
          <xdr:nvSpPr>
            <xdr:cNvPr id="6291" name="Check Box 147" hidden="1">
              <a:extLst>
                <a:ext uri="{63B3BB69-23CF-44E3-9099-C40C66FF867C}">
                  <a14:compatExt spid="_x0000_s6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64</xdr:row>
          <xdr:rowOff>161925</xdr:rowOff>
        </xdr:from>
        <xdr:to>
          <xdr:col>2</xdr:col>
          <xdr:colOff>742950</xdr:colOff>
          <xdr:row>64</xdr:row>
          <xdr:rowOff>371475</xdr:rowOff>
        </xdr:to>
        <xdr:sp macro="" textlink="">
          <xdr:nvSpPr>
            <xdr:cNvPr id="6292" name="Check Box 148" hidden="1">
              <a:extLst>
                <a:ext uri="{63B3BB69-23CF-44E3-9099-C40C66FF867C}">
                  <a14:compatExt spid="_x0000_s6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64</xdr:row>
          <xdr:rowOff>161925</xdr:rowOff>
        </xdr:from>
        <xdr:to>
          <xdr:col>2</xdr:col>
          <xdr:colOff>1247775</xdr:colOff>
          <xdr:row>64</xdr:row>
          <xdr:rowOff>371475</xdr:rowOff>
        </xdr:to>
        <xdr:sp macro="" textlink="">
          <xdr:nvSpPr>
            <xdr:cNvPr id="6293" name="Check Box 149" hidden="1">
              <a:extLst>
                <a:ext uri="{63B3BB69-23CF-44E3-9099-C40C66FF867C}">
                  <a14:compatExt spid="_x0000_s6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65</xdr:row>
          <xdr:rowOff>161925</xdr:rowOff>
        </xdr:from>
        <xdr:to>
          <xdr:col>2</xdr:col>
          <xdr:colOff>742950</xdr:colOff>
          <xdr:row>65</xdr:row>
          <xdr:rowOff>371475</xdr:rowOff>
        </xdr:to>
        <xdr:sp macro="" textlink="">
          <xdr:nvSpPr>
            <xdr:cNvPr id="6294" name="Check Box 150" hidden="1">
              <a:extLst>
                <a:ext uri="{63B3BB69-23CF-44E3-9099-C40C66FF867C}">
                  <a14:compatExt spid="_x0000_s6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yes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65</xdr:row>
          <xdr:rowOff>161925</xdr:rowOff>
        </xdr:from>
        <xdr:to>
          <xdr:col>2</xdr:col>
          <xdr:colOff>1247775</xdr:colOff>
          <xdr:row>65</xdr:row>
          <xdr:rowOff>371475</xdr:rowOff>
        </xdr:to>
        <xdr:sp macro="" textlink="">
          <xdr:nvSpPr>
            <xdr:cNvPr id="6295" name="Check Box 151" hidden="1">
              <a:extLst>
                <a:ext uri="{63B3BB69-23CF-44E3-9099-C40C66FF867C}">
                  <a14:compatExt spid="_x0000_s6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no </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66675</xdr:colOff>
          <xdr:row>4</xdr:row>
          <xdr:rowOff>161925</xdr:rowOff>
        </xdr:from>
        <xdr:to>
          <xdr:col>5</xdr:col>
          <xdr:colOff>342900</xdr:colOff>
          <xdr:row>6</xdr:row>
          <xdr:rowOff>19050</xdr:rowOff>
        </xdr:to>
        <xdr:sp macro="" textlink="">
          <xdr:nvSpPr>
            <xdr:cNvPr id="1081"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8</xdr:row>
          <xdr:rowOff>161925</xdr:rowOff>
        </xdr:from>
        <xdr:to>
          <xdr:col>5</xdr:col>
          <xdr:colOff>342900</xdr:colOff>
          <xdr:row>10</xdr:row>
          <xdr:rowOff>19050</xdr:rowOff>
        </xdr:to>
        <xdr:sp macro="" textlink="">
          <xdr:nvSpPr>
            <xdr:cNvPr id="1085"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48</xdr:row>
          <xdr:rowOff>0</xdr:rowOff>
        </xdr:from>
        <xdr:to>
          <xdr:col>5</xdr:col>
          <xdr:colOff>342900</xdr:colOff>
          <xdr:row>49</xdr:row>
          <xdr:rowOff>57150</xdr:rowOff>
        </xdr:to>
        <xdr:sp macro="" textlink="">
          <xdr:nvSpPr>
            <xdr:cNvPr id="1092" name="Check Box 68" hidden="1">
              <a:extLst>
                <a:ext uri="{63B3BB69-23CF-44E3-9099-C40C66FF867C}">
                  <a14:compatExt spid="_x0000_s1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48</xdr:row>
          <xdr:rowOff>0</xdr:rowOff>
        </xdr:from>
        <xdr:to>
          <xdr:col>6</xdr:col>
          <xdr:colOff>381000</xdr:colOff>
          <xdr:row>49</xdr:row>
          <xdr:rowOff>57150</xdr:rowOff>
        </xdr:to>
        <xdr:sp macro="" textlink="">
          <xdr:nvSpPr>
            <xdr:cNvPr id="1093" name="Check Box 69" hidden="1">
              <a:extLst>
                <a:ext uri="{63B3BB69-23CF-44E3-9099-C40C66FF867C}">
                  <a14:compatExt spid="_x0000_s1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8</xdr:row>
          <xdr:rowOff>161925</xdr:rowOff>
        </xdr:from>
        <xdr:to>
          <xdr:col>6</xdr:col>
          <xdr:colOff>381000</xdr:colOff>
          <xdr:row>10</xdr:row>
          <xdr:rowOff>19050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4</xdr:row>
          <xdr:rowOff>161925</xdr:rowOff>
        </xdr:from>
        <xdr:to>
          <xdr:col>6</xdr:col>
          <xdr:colOff>381000</xdr:colOff>
          <xdr:row>6</xdr:row>
          <xdr:rowOff>19050</xdr:rowOff>
        </xdr:to>
        <xdr:sp macro="" textlink="">
          <xdr:nvSpPr>
            <xdr:cNvPr id="1104" name="Check Box 80" hidden="1">
              <a:extLst>
                <a:ext uri="{63B3BB69-23CF-44E3-9099-C40C66FF867C}">
                  <a14:compatExt spid="_x0000_s1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52</xdr:row>
          <xdr:rowOff>161925</xdr:rowOff>
        </xdr:from>
        <xdr:to>
          <xdr:col>5</xdr:col>
          <xdr:colOff>323850</xdr:colOff>
          <xdr:row>54</xdr:row>
          <xdr:rowOff>19050</xdr:rowOff>
        </xdr:to>
        <xdr:sp macro="" textlink="">
          <xdr:nvSpPr>
            <xdr:cNvPr id="1105" name="Check Box 81" hidden="1">
              <a:extLst>
                <a:ext uri="{63B3BB69-23CF-44E3-9099-C40C66FF867C}">
                  <a14:compatExt spid="_x0000_s1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52</xdr:row>
          <xdr:rowOff>161925</xdr:rowOff>
        </xdr:from>
        <xdr:to>
          <xdr:col>6</xdr:col>
          <xdr:colOff>381000</xdr:colOff>
          <xdr:row>54</xdr:row>
          <xdr:rowOff>19050</xdr:rowOff>
        </xdr:to>
        <xdr:sp macro="" textlink="">
          <xdr:nvSpPr>
            <xdr:cNvPr id="1106" name="Check Box 82" hidden="1">
              <a:extLst>
                <a:ext uri="{63B3BB69-23CF-44E3-9099-C40C66FF867C}">
                  <a14:compatExt spid="_x0000_s1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56</xdr:row>
          <xdr:rowOff>161925</xdr:rowOff>
        </xdr:from>
        <xdr:to>
          <xdr:col>5</xdr:col>
          <xdr:colOff>323850</xdr:colOff>
          <xdr:row>58</xdr:row>
          <xdr:rowOff>19050</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56</xdr:row>
          <xdr:rowOff>161925</xdr:rowOff>
        </xdr:from>
        <xdr:to>
          <xdr:col>6</xdr:col>
          <xdr:colOff>381000</xdr:colOff>
          <xdr:row>58</xdr:row>
          <xdr:rowOff>19050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60</xdr:row>
          <xdr:rowOff>171450</xdr:rowOff>
        </xdr:from>
        <xdr:to>
          <xdr:col>5</xdr:col>
          <xdr:colOff>333375</xdr:colOff>
          <xdr:row>62</xdr:row>
          <xdr:rowOff>38100</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60</xdr:row>
          <xdr:rowOff>171450</xdr:rowOff>
        </xdr:from>
        <xdr:to>
          <xdr:col>13</xdr:col>
          <xdr:colOff>19050</xdr:colOff>
          <xdr:row>62</xdr:row>
          <xdr:rowOff>38100</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26</xdr:row>
          <xdr:rowOff>161925</xdr:rowOff>
        </xdr:from>
        <xdr:to>
          <xdr:col>1</xdr:col>
          <xdr:colOff>57150</xdr:colOff>
          <xdr:row>28</xdr:row>
          <xdr:rowOff>19050</xdr:rowOff>
        </xdr:to>
        <xdr:sp macro="" textlink="">
          <xdr:nvSpPr>
            <xdr:cNvPr id="1119" name="Check Box 95" hidden="1">
              <a:extLst>
                <a:ext uri="{63B3BB69-23CF-44E3-9099-C40C66FF867C}">
                  <a14:compatExt spid="_x0000_s1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27</xdr:row>
          <xdr:rowOff>161925</xdr:rowOff>
        </xdr:from>
        <xdr:to>
          <xdr:col>1</xdr:col>
          <xdr:colOff>57150</xdr:colOff>
          <xdr:row>29</xdr:row>
          <xdr:rowOff>19050</xdr:rowOff>
        </xdr:to>
        <xdr:sp macro="" textlink="">
          <xdr:nvSpPr>
            <xdr:cNvPr id="1120" name="Check Box 96" hidden="1">
              <a:extLst>
                <a:ext uri="{63B3BB69-23CF-44E3-9099-C40C66FF867C}">
                  <a14:compatExt spid="_x0000_s1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52</xdr:row>
          <xdr:rowOff>161925</xdr:rowOff>
        </xdr:from>
        <xdr:to>
          <xdr:col>1</xdr:col>
          <xdr:colOff>57150</xdr:colOff>
          <xdr:row>54</xdr:row>
          <xdr:rowOff>19050</xdr:rowOff>
        </xdr:to>
        <xdr:sp macro="" textlink="">
          <xdr:nvSpPr>
            <xdr:cNvPr id="1122" name="Check Box 98" hidden="1">
              <a:extLst>
                <a:ext uri="{63B3BB69-23CF-44E3-9099-C40C66FF867C}">
                  <a14:compatExt spid="_x0000_s1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53</xdr:row>
          <xdr:rowOff>161925</xdr:rowOff>
        </xdr:from>
        <xdr:to>
          <xdr:col>1</xdr:col>
          <xdr:colOff>57150</xdr:colOff>
          <xdr:row>55</xdr:row>
          <xdr:rowOff>19050</xdr:rowOff>
        </xdr:to>
        <xdr:sp macro="" textlink="">
          <xdr:nvSpPr>
            <xdr:cNvPr id="1123" name="Check Box 99" hidden="1">
              <a:extLst>
                <a:ext uri="{63B3BB69-23CF-44E3-9099-C40C66FF867C}">
                  <a14:compatExt spid="_x0000_s1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25</xdr:row>
          <xdr:rowOff>161925</xdr:rowOff>
        </xdr:from>
        <xdr:to>
          <xdr:col>1</xdr:col>
          <xdr:colOff>57150</xdr:colOff>
          <xdr:row>27</xdr:row>
          <xdr:rowOff>19050</xdr:rowOff>
        </xdr:to>
        <xdr:sp macro="" textlink="">
          <xdr:nvSpPr>
            <xdr:cNvPr id="1124" name="Check Box 100" hidden="1">
              <a:extLst>
                <a:ext uri="{63B3BB69-23CF-44E3-9099-C40C66FF867C}">
                  <a14:compatExt spid="_x0000_s1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26</xdr:row>
          <xdr:rowOff>161925</xdr:rowOff>
        </xdr:from>
        <xdr:to>
          <xdr:col>1</xdr:col>
          <xdr:colOff>57150</xdr:colOff>
          <xdr:row>28</xdr:row>
          <xdr:rowOff>19050</xdr:rowOff>
        </xdr:to>
        <xdr:sp macro="" textlink="">
          <xdr:nvSpPr>
            <xdr:cNvPr id="1125" name="Check Box 101" hidden="1">
              <a:extLst>
                <a:ext uri="{63B3BB69-23CF-44E3-9099-C40C66FF867C}">
                  <a14:compatExt spid="_x0000_s1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27</xdr:row>
          <xdr:rowOff>161925</xdr:rowOff>
        </xdr:from>
        <xdr:to>
          <xdr:col>1</xdr:col>
          <xdr:colOff>57150</xdr:colOff>
          <xdr:row>29</xdr:row>
          <xdr:rowOff>19050</xdr:rowOff>
        </xdr:to>
        <xdr:sp macro="" textlink="">
          <xdr:nvSpPr>
            <xdr:cNvPr id="1126" name="Check Box 102" hidden="1">
              <a:extLst>
                <a:ext uri="{63B3BB69-23CF-44E3-9099-C40C66FF867C}">
                  <a14:compatExt spid="_x0000_s1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52</xdr:row>
          <xdr:rowOff>161925</xdr:rowOff>
        </xdr:from>
        <xdr:to>
          <xdr:col>1</xdr:col>
          <xdr:colOff>57150</xdr:colOff>
          <xdr:row>54</xdr:row>
          <xdr:rowOff>19050</xdr:rowOff>
        </xdr:to>
        <xdr:sp macro="" textlink="">
          <xdr:nvSpPr>
            <xdr:cNvPr id="1127" name="Check Box 103" hidden="1">
              <a:extLst>
                <a:ext uri="{63B3BB69-23CF-44E3-9099-C40C66FF867C}">
                  <a14:compatExt spid="_x0000_s1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53</xdr:row>
          <xdr:rowOff>161925</xdr:rowOff>
        </xdr:from>
        <xdr:to>
          <xdr:col>1</xdr:col>
          <xdr:colOff>57150</xdr:colOff>
          <xdr:row>55</xdr:row>
          <xdr:rowOff>19050</xdr:rowOff>
        </xdr:to>
        <xdr:sp macro="" textlink="">
          <xdr:nvSpPr>
            <xdr:cNvPr id="1128" name="Check Box 104" hidden="1">
              <a:extLst>
                <a:ext uri="{63B3BB69-23CF-44E3-9099-C40C66FF867C}">
                  <a14:compatExt spid="_x0000_s1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25</xdr:row>
          <xdr:rowOff>161925</xdr:rowOff>
        </xdr:from>
        <xdr:to>
          <xdr:col>1</xdr:col>
          <xdr:colOff>57150</xdr:colOff>
          <xdr:row>27</xdr:row>
          <xdr:rowOff>19050</xdr:rowOff>
        </xdr:to>
        <xdr:sp macro="" textlink="">
          <xdr:nvSpPr>
            <xdr:cNvPr id="1129" name="Check Box 105" hidden="1">
              <a:extLst>
                <a:ext uri="{63B3BB69-23CF-44E3-9099-C40C66FF867C}">
                  <a14:compatExt spid="_x0000_s1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26</xdr:row>
          <xdr:rowOff>161925</xdr:rowOff>
        </xdr:from>
        <xdr:to>
          <xdr:col>1</xdr:col>
          <xdr:colOff>57150</xdr:colOff>
          <xdr:row>28</xdr:row>
          <xdr:rowOff>19050</xdr:rowOff>
        </xdr:to>
        <xdr:sp macro="" textlink="">
          <xdr:nvSpPr>
            <xdr:cNvPr id="1130" name="Check Box 106" hidden="1">
              <a:extLst>
                <a:ext uri="{63B3BB69-23CF-44E3-9099-C40C66FF867C}">
                  <a14:compatExt spid="_x0000_s1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27</xdr:row>
          <xdr:rowOff>161925</xdr:rowOff>
        </xdr:from>
        <xdr:to>
          <xdr:col>1</xdr:col>
          <xdr:colOff>57150</xdr:colOff>
          <xdr:row>29</xdr:row>
          <xdr:rowOff>19050</xdr:rowOff>
        </xdr:to>
        <xdr:sp macro="" textlink="">
          <xdr:nvSpPr>
            <xdr:cNvPr id="1131" name="Check Box 107" hidden="1">
              <a:extLst>
                <a:ext uri="{63B3BB69-23CF-44E3-9099-C40C66FF867C}">
                  <a14:compatExt spid="_x0000_s1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64</xdr:row>
          <xdr:rowOff>161925</xdr:rowOff>
        </xdr:from>
        <xdr:to>
          <xdr:col>5</xdr:col>
          <xdr:colOff>323850</xdr:colOff>
          <xdr:row>66</xdr:row>
          <xdr:rowOff>19050</xdr:rowOff>
        </xdr:to>
        <xdr:sp macro="" textlink="">
          <xdr:nvSpPr>
            <xdr:cNvPr id="1132" name="Check Box 108" hidden="1">
              <a:extLst>
                <a:ext uri="{63B3BB69-23CF-44E3-9099-C40C66FF867C}">
                  <a14:compatExt spid="_x0000_s1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64</xdr:row>
          <xdr:rowOff>161925</xdr:rowOff>
        </xdr:from>
        <xdr:to>
          <xdr:col>6</xdr:col>
          <xdr:colOff>381000</xdr:colOff>
          <xdr:row>66</xdr:row>
          <xdr:rowOff>19050</xdr:rowOff>
        </xdr:to>
        <xdr:sp macro="" textlink="">
          <xdr:nvSpPr>
            <xdr:cNvPr id="1133" name="Check Box 109" hidden="1">
              <a:extLst>
                <a:ext uri="{63B3BB69-23CF-44E3-9099-C40C66FF867C}">
                  <a14:compatExt spid="_x0000_s1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11</xdr:row>
          <xdr:rowOff>161925</xdr:rowOff>
        </xdr:from>
        <xdr:to>
          <xdr:col>5</xdr:col>
          <xdr:colOff>342900</xdr:colOff>
          <xdr:row>13</xdr:row>
          <xdr:rowOff>19050</xdr:rowOff>
        </xdr:to>
        <xdr:sp macro="" textlink="">
          <xdr:nvSpPr>
            <xdr:cNvPr id="1134" name="Check Box 110" hidden="1">
              <a:extLst>
                <a:ext uri="{63B3BB69-23CF-44E3-9099-C40C66FF867C}">
                  <a14:compatExt spid="_x0000_s1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11</xdr:row>
          <xdr:rowOff>161925</xdr:rowOff>
        </xdr:from>
        <xdr:to>
          <xdr:col>6</xdr:col>
          <xdr:colOff>381000</xdr:colOff>
          <xdr:row>13</xdr:row>
          <xdr:rowOff>19050</xdr:rowOff>
        </xdr:to>
        <xdr:sp macro="" textlink="">
          <xdr:nvSpPr>
            <xdr:cNvPr id="1135" name="Check Box 111" hidden="1">
              <a:extLst>
                <a:ext uri="{63B3BB69-23CF-44E3-9099-C40C66FF867C}">
                  <a14:compatExt spid="_x0000_s1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15</xdr:row>
          <xdr:rowOff>161925</xdr:rowOff>
        </xdr:from>
        <xdr:to>
          <xdr:col>5</xdr:col>
          <xdr:colOff>342900</xdr:colOff>
          <xdr:row>17</xdr:row>
          <xdr:rowOff>19050</xdr:rowOff>
        </xdr:to>
        <xdr:sp macro="" textlink="">
          <xdr:nvSpPr>
            <xdr:cNvPr id="1136" name="Check Box 112" hidden="1">
              <a:extLst>
                <a:ext uri="{63B3BB69-23CF-44E3-9099-C40C66FF867C}">
                  <a14:compatExt spid="_x0000_s1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15</xdr:row>
          <xdr:rowOff>161925</xdr:rowOff>
        </xdr:from>
        <xdr:to>
          <xdr:col>6</xdr:col>
          <xdr:colOff>381000</xdr:colOff>
          <xdr:row>17</xdr:row>
          <xdr:rowOff>19050</xdr:rowOff>
        </xdr:to>
        <xdr:sp macro="" textlink="">
          <xdr:nvSpPr>
            <xdr:cNvPr id="1137" name="Check Box 113" hidden="1">
              <a:extLst>
                <a:ext uri="{63B3BB69-23CF-44E3-9099-C40C66FF867C}">
                  <a14:compatExt spid="_x0000_s1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19</xdr:row>
          <xdr:rowOff>161925</xdr:rowOff>
        </xdr:from>
        <xdr:to>
          <xdr:col>5</xdr:col>
          <xdr:colOff>342900</xdr:colOff>
          <xdr:row>21</xdr:row>
          <xdr:rowOff>19050</xdr:rowOff>
        </xdr:to>
        <xdr:sp macro="" textlink="">
          <xdr:nvSpPr>
            <xdr:cNvPr id="1138" name="Check Box 114" hidden="1">
              <a:extLst>
                <a:ext uri="{63B3BB69-23CF-44E3-9099-C40C66FF867C}">
                  <a14:compatExt spid="_x0000_s1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19</xdr:row>
          <xdr:rowOff>161925</xdr:rowOff>
        </xdr:from>
        <xdr:to>
          <xdr:col>6</xdr:col>
          <xdr:colOff>381000</xdr:colOff>
          <xdr:row>21</xdr:row>
          <xdr:rowOff>19050</xdr:rowOff>
        </xdr:to>
        <xdr:sp macro="" textlink="">
          <xdr:nvSpPr>
            <xdr:cNvPr id="1139" name="Check Box 115" hidden="1">
              <a:extLst>
                <a:ext uri="{63B3BB69-23CF-44E3-9099-C40C66FF867C}">
                  <a14:compatExt spid="_x0000_s1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23</xdr:row>
          <xdr:rowOff>161925</xdr:rowOff>
        </xdr:from>
        <xdr:to>
          <xdr:col>5</xdr:col>
          <xdr:colOff>342900</xdr:colOff>
          <xdr:row>25</xdr:row>
          <xdr:rowOff>19050</xdr:rowOff>
        </xdr:to>
        <xdr:sp macro="" textlink="">
          <xdr:nvSpPr>
            <xdr:cNvPr id="1142" name="Check Box 118" hidden="1">
              <a:extLst>
                <a:ext uri="{63B3BB69-23CF-44E3-9099-C40C66FF867C}">
                  <a14:compatExt spid="_x0000_s1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23</xdr:row>
          <xdr:rowOff>161925</xdr:rowOff>
        </xdr:from>
        <xdr:to>
          <xdr:col>6</xdr:col>
          <xdr:colOff>381000</xdr:colOff>
          <xdr:row>25</xdr:row>
          <xdr:rowOff>19050</xdr:rowOff>
        </xdr:to>
        <xdr:sp macro="" textlink="">
          <xdr:nvSpPr>
            <xdr:cNvPr id="1143" name="Check Box 119" hidden="1">
              <a:extLst>
                <a:ext uri="{63B3BB69-23CF-44E3-9099-C40C66FF867C}">
                  <a14:compatExt spid="_x0000_s1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23</xdr:row>
          <xdr:rowOff>161925</xdr:rowOff>
        </xdr:from>
        <xdr:to>
          <xdr:col>5</xdr:col>
          <xdr:colOff>342900</xdr:colOff>
          <xdr:row>25</xdr:row>
          <xdr:rowOff>19050</xdr:rowOff>
        </xdr:to>
        <xdr:sp macro="" textlink="">
          <xdr:nvSpPr>
            <xdr:cNvPr id="1144" name="Check Box 120" hidden="1">
              <a:extLst>
                <a:ext uri="{63B3BB69-23CF-44E3-9099-C40C66FF867C}">
                  <a14:compatExt spid="_x0000_s1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23</xdr:row>
          <xdr:rowOff>161925</xdr:rowOff>
        </xdr:from>
        <xdr:to>
          <xdr:col>6</xdr:col>
          <xdr:colOff>381000</xdr:colOff>
          <xdr:row>25</xdr:row>
          <xdr:rowOff>19050</xdr:rowOff>
        </xdr:to>
        <xdr:sp macro="" textlink="">
          <xdr:nvSpPr>
            <xdr:cNvPr id="1145" name="Check Box 121" hidden="1">
              <a:extLst>
                <a:ext uri="{63B3BB69-23CF-44E3-9099-C40C66FF867C}">
                  <a14:compatExt spid="_x0000_s1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30</xdr:row>
          <xdr:rowOff>161925</xdr:rowOff>
        </xdr:from>
        <xdr:to>
          <xdr:col>5</xdr:col>
          <xdr:colOff>342900</xdr:colOff>
          <xdr:row>32</xdr:row>
          <xdr:rowOff>19050</xdr:rowOff>
        </xdr:to>
        <xdr:sp macro="" textlink="">
          <xdr:nvSpPr>
            <xdr:cNvPr id="1146" name="Check Box 122" hidden="1">
              <a:extLst>
                <a:ext uri="{63B3BB69-23CF-44E3-9099-C40C66FF867C}">
                  <a14:compatExt spid="_x0000_s1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30</xdr:row>
          <xdr:rowOff>161925</xdr:rowOff>
        </xdr:from>
        <xdr:to>
          <xdr:col>6</xdr:col>
          <xdr:colOff>381000</xdr:colOff>
          <xdr:row>32</xdr:row>
          <xdr:rowOff>19050</xdr:rowOff>
        </xdr:to>
        <xdr:sp macro="" textlink="">
          <xdr:nvSpPr>
            <xdr:cNvPr id="1147" name="Check Box 123" hidden="1">
              <a:extLst>
                <a:ext uri="{63B3BB69-23CF-44E3-9099-C40C66FF867C}">
                  <a14:compatExt spid="_x0000_s1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33</xdr:row>
          <xdr:rowOff>161925</xdr:rowOff>
        </xdr:from>
        <xdr:to>
          <xdr:col>5</xdr:col>
          <xdr:colOff>342900</xdr:colOff>
          <xdr:row>35</xdr:row>
          <xdr:rowOff>19050</xdr:rowOff>
        </xdr:to>
        <xdr:sp macro="" textlink="">
          <xdr:nvSpPr>
            <xdr:cNvPr id="1150" name="Check Box 126" hidden="1">
              <a:extLst>
                <a:ext uri="{63B3BB69-23CF-44E3-9099-C40C66FF867C}">
                  <a14:compatExt spid="_x0000_s1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33</xdr:row>
          <xdr:rowOff>161925</xdr:rowOff>
        </xdr:from>
        <xdr:to>
          <xdr:col>6</xdr:col>
          <xdr:colOff>381000</xdr:colOff>
          <xdr:row>35</xdr:row>
          <xdr:rowOff>19050</xdr:rowOff>
        </xdr:to>
        <xdr:sp macro="" textlink="">
          <xdr:nvSpPr>
            <xdr:cNvPr id="1151" name="Check Box 127" hidden="1">
              <a:extLst>
                <a:ext uri="{63B3BB69-23CF-44E3-9099-C40C66FF867C}">
                  <a14:compatExt spid="_x0000_s1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37</xdr:row>
          <xdr:rowOff>161925</xdr:rowOff>
        </xdr:from>
        <xdr:to>
          <xdr:col>5</xdr:col>
          <xdr:colOff>342900</xdr:colOff>
          <xdr:row>39</xdr:row>
          <xdr:rowOff>19050</xdr:rowOff>
        </xdr:to>
        <xdr:sp macro="" textlink="">
          <xdr:nvSpPr>
            <xdr:cNvPr id="1154" name="Check Box 130" hidden="1">
              <a:extLst>
                <a:ext uri="{63B3BB69-23CF-44E3-9099-C40C66FF867C}">
                  <a14:compatExt spid="_x0000_s1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37</xdr:row>
          <xdr:rowOff>161925</xdr:rowOff>
        </xdr:from>
        <xdr:to>
          <xdr:col>6</xdr:col>
          <xdr:colOff>381000</xdr:colOff>
          <xdr:row>39</xdr:row>
          <xdr:rowOff>19050</xdr:rowOff>
        </xdr:to>
        <xdr:sp macro="" textlink="">
          <xdr:nvSpPr>
            <xdr:cNvPr id="1155" name="Check Box 131" hidden="1">
              <a:extLst>
                <a:ext uri="{63B3BB69-23CF-44E3-9099-C40C66FF867C}">
                  <a14:compatExt spid="_x0000_s1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41</xdr:row>
          <xdr:rowOff>161925</xdr:rowOff>
        </xdr:from>
        <xdr:to>
          <xdr:col>5</xdr:col>
          <xdr:colOff>342900</xdr:colOff>
          <xdr:row>43</xdr:row>
          <xdr:rowOff>19050</xdr:rowOff>
        </xdr:to>
        <xdr:sp macro="" textlink="">
          <xdr:nvSpPr>
            <xdr:cNvPr id="1156" name="Check Box 132" hidden="1">
              <a:extLst>
                <a:ext uri="{63B3BB69-23CF-44E3-9099-C40C66FF867C}">
                  <a14:compatExt spid="_x0000_s1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41</xdr:row>
          <xdr:rowOff>161925</xdr:rowOff>
        </xdr:from>
        <xdr:to>
          <xdr:col>6</xdr:col>
          <xdr:colOff>381000</xdr:colOff>
          <xdr:row>43</xdr:row>
          <xdr:rowOff>19050</xdr:rowOff>
        </xdr:to>
        <xdr:sp macro="" textlink="">
          <xdr:nvSpPr>
            <xdr:cNvPr id="1157" name="Check Box 133" hidden="1">
              <a:extLst>
                <a:ext uri="{63B3BB69-23CF-44E3-9099-C40C66FF867C}">
                  <a14:compatExt spid="_x0000_s1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40</xdr:row>
          <xdr:rowOff>0</xdr:rowOff>
        </xdr:from>
        <xdr:to>
          <xdr:col>1</xdr:col>
          <xdr:colOff>409575</xdr:colOff>
          <xdr:row>40</xdr:row>
          <xdr:rowOff>0</xdr:rowOff>
        </xdr:to>
        <xdr:sp macro="" textlink="">
          <xdr:nvSpPr>
            <xdr:cNvPr id="5233" name="Check Box 113" hidden="1">
              <a:extLst>
                <a:ext uri="{63B3BB69-23CF-44E3-9099-C40C66FF867C}">
                  <a14:compatExt spid="_x0000_s5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104775</xdr:colOff>
          <xdr:row>40</xdr:row>
          <xdr:rowOff>0</xdr:rowOff>
        </xdr:from>
        <xdr:to>
          <xdr:col>1</xdr:col>
          <xdr:colOff>409575</xdr:colOff>
          <xdr:row>40</xdr:row>
          <xdr:rowOff>0</xdr:rowOff>
        </xdr:to>
        <xdr:sp macro="" textlink="">
          <xdr:nvSpPr>
            <xdr:cNvPr id="5234" name="Check Box 114" hidden="1">
              <a:extLst>
                <a:ext uri="{63B3BB69-23CF-44E3-9099-C40C66FF867C}">
                  <a14:compatExt spid="_x0000_s5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6</xdr:row>
          <xdr:rowOff>9525</xdr:rowOff>
        </xdr:from>
        <xdr:to>
          <xdr:col>0</xdr:col>
          <xdr:colOff>314325</xdr:colOff>
          <xdr:row>7</xdr:row>
          <xdr:rowOff>0</xdr:rowOff>
        </xdr:to>
        <xdr:sp macro="" textlink="">
          <xdr:nvSpPr>
            <xdr:cNvPr id="5250" name="Check Box 130" hidden="1">
              <a:extLst>
                <a:ext uri="{63B3BB69-23CF-44E3-9099-C40C66FF867C}">
                  <a14:compatExt spid="_x0000_s5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7</xdr:row>
          <xdr:rowOff>9525</xdr:rowOff>
        </xdr:from>
        <xdr:to>
          <xdr:col>0</xdr:col>
          <xdr:colOff>314325</xdr:colOff>
          <xdr:row>8</xdr:row>
          <xdr:rowOff>0</xdr:rowOff>
        </xdr:to>
        <xdr:sp macro="" textlink="">
          <xdr:nvSpPr>
            <xdr:cNvPr id="5251" name="Check Box 131" hidden="1">
              <a:extLst>
                <a:ext uri="{63B3BB69-23CF-44E3-9099-C40C66FF867C}">
                  <a14:compatExt spid="_x0000_s5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8</xdr:row>
          <xdr:rowOff>9525</xdr:rowOff>
        </xdr:from>
        <xdr:to>
          <xdr:col>0</xdr:col>
          <xdr:colOff>314325</xdr:colOff>
          <xdr:row>9</xdr:row>
          <xdr:rowOff>0</xdr:rowOff>
        </xdr:to>
        <xdr:sp macro="" textlink="">
          <xdr:nvSpPr>
            <xdr:cNvPr id="5252" name="Check Box 132" hidden="1">
              <a:extLst>
                <a:ext uri="{63B3BB69-23CF-44E3-9099-C40C66FF867C}">
                  <a14:compatExt spid="_x0000_s5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12</xdr:row>
          <xdr:rowOff>9525</xdr:rowOff>
        </xdr:from>
        <xdr:to>
          <xdr:col>0</xdr:col>
          <xdr:colOff>314325</xdr:colOff>
          <xdr:row>13</xdr:row>
          <xdr:rowOff>0</xdr:rowOff>
        </xdr:to>
        <xdr:sp macro="" textlink="">
          <xdr:nvSpPr>
            <xdr:cNvPr id="5253" name="Check Box 133" hidden="1">
              <a:extLst>
                <a:ext uri="{63B3BB69-23CF-44E3-9099-C40C66FF867C}">
                  <a14:compatExt spid="_x0000_s5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13</xdr:row>
          <xdr:rowOff>9525</xdr:rowOff>
        </xdr:from>
        <xdr:to>
          <xdr:col>0</xdr:col>
          <xdr:colOff>314325</xdr:colOff>
          <xdr:row>14</xdr:row>
          <xdr:rowOff>0</xdr:rowOff>
        </xdr:to>
        <xdr:sp macro="" textlink="">
          <xdr:nvSpPr>
            <xdr:cNvPr id="5254" name="Check Box 134" hidden="1">
              <a:extLst>
                <a:ext uri="{63B3BB69-23CF-44E3-9099-C40C66FF867C}">
                  <a14:compatExt spid="_x0000_s5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14</xdr:row>
          <xdr:rowOff>9525</xdr:rowOff>
        </xdr:from>
        <xdr:to>
          <xdr:col>0</xdr:col>
          <xdr:colOff>314325</xdr:colOff>
          <xdr:row>15</xdr:row>
          <xdr:rowOff>0</xdr:rowOff>
        </xdr:to>
        <xdr:sp macro="" textlink="">
          <xdr:nvSpPr>
            <xdr:cNvPr id="5255" name="Check Box 135" hidden="1">
              <a:extLst>
                <a:ext uri="{63B3BB69-23CF-44E3-9099-C40C66FF867C}">
                  <a14:compatExt spid="_x0000_s5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18</xdr:row>
          <xdr:rowOff>9525</xdr:rowOff>
        </xdr:from>
        <xdr:to>
          <xdr:col>0</xdr:col>
          <xdr:colOff>314325</xdr:colOff>
          <xdr:row>19</xdr:row>
          <xdr:rowOff>0</xdr:rowOff>
        </xdr:to>
        <xdr:sp macro="" textlink="">
          <xdr:nvSpPr>
            <xdr:cNvPr id="5256" name="Check Box 136" hidden="1">
              <a:extLst>
                <a:ext uri="{63B3BB69-23CF-44E3-9099-C40C66FF867C}">
                  <a14:compatExt spid="_x0000_s5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19</xdr:row>
          <xdr:rowOff>9525</xdr:rowOff>
        </xdr:from>
        <xdr:to>
          <xdr:col>0</xdr:col>
          <xdr:colOff>314325</xdr:colOff>
          <xdr:row>20</xdr:row>
          <xdr:rowOff>0</xdr:rowOff>
        </xdr:to>
        <xdr:sp macro="" textlink="">
          <xdr:nvSpPr>
            <xdr:cNvPr id="5257" name="Check Box 137" hidden="1">
              <a:extLst>
                <a:ext uri="{63B3BB69-23CF-44E3-9099-C40C66FF867C}">
                  <a14:compatExt spid="_x0000_s5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23</xdr:row>
          <xdr:rowOff>9525</xdr:rowOff>
        </xdr:from>
        <xdr:to>
          <xdr:col>0</xdr:col>
          <xdr:colOff>314325</xdr:colOff>
          <xdr:row>24</xdr:row>
          <xdr:rowOff>0</xdr:rowOff>
        </xdr:to>
        <xdr:sp macro="" textlink="">
          <xdr:nvSpPr>
            <xdr:cNvPr id="5258" name="Check Box 138" hidden="1">
              <a:extLst>
                <a:ext uri="{63B3BB69-23CF-44E3-9099-C40C66FF867C}">
                  <a14:compatExt spid="_x0000_s5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24</xdr:row>
          <xdr:rowOff>9525</xdr:rowOff>
        </xdr:from>
        <xdr:to>
          <xdr:col>0</xdr:col>
          <xdr:colOff>314325</xdr:colOff>
          <xdr:row>25</xdr:row>
          <xdr:rowOff>0</xdr:rowOff>
        </xdr:to>
        <xdr:sp macro="" textlink="">
          <xdr:nvSpPr>
            <xdr:cNvPr id="5259" name="Check Box 139" hidden="1">
              <a:extLst>
                <a:ext uri="{63B3BB69-23CF-44E3-9099-C40C66FF867C}">
                  <a14:compatExt spid="_x0000_s5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25</xdr:row>
          <xdr:rowOff>9525</xdr:rowOff>
        </xdr:from>
        <xdr:to>
          <xdr:col>0</xdr:col>
          <xdr:colOff>314325</xdr:colOff>
          <xdr:row>26</xdr:row>
          <xdr:rowOff>0</xdr:rowOff>
        </xdr:to>
        <xdr:sp macro="" textlink="">
          <xdr:nvSpPr>
            <xdr:cNvPr id="5260" name="Check Box 140" hidden="1">
              <a:extLst>
                <a:ext uri="{63B3BB69-23CF-44E3-9099-C40C66FF867C}">
                  <a14:compatExt spid="_x0000_s5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29</xdr:row>
          <xdr:rowOff>9525</xdr:rowOff>
        </xdr:from>
        <xdr:to>
          <xdr:col>0</xdr:col>
          <xdr:colOff>314325</xdr:colOff>
          <xdr:row>30</xdr:row>
          <xdr:rowOff>0</xdr:rowOff>
        </xdr:to>
        <xdr:sp macro="" textlink="">
          <xdr:nvSpPr>
            <xdr:cNvPr id="5261" name="Check Box 141" hidden="1">
              <a:extLst>
                <a:ext uri="{63B3BB69-23CF-44E3-9099-C40C66FF867C}">
                  <a14:compatExt spid="_x0000_s5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30</xdr:row>
          <xdr:rowOff>9525</xdr:rowOff>
        </xdr:from>
        <xdr:to>
          <xdr:col>0</xdr:col>
          <xdr:colOff>314325</xdr:colOff>
          <xdr:row>31</xdr:row>
          <xdr:rowOff>0</xdr:rowOff>
        </xdr:to>
        <xdr:sp macro="" textlink="">
          <xdr:nvSpPr>
            <xdr:cNvPr id="5262" name="Check Box 142" hidden="1">
              <a:extLst>
                <a:ext uri="{63B3BB69-23CF-44E3-9099-C40C66FF867C}">
                  <a14:compatExt spid="_x0000_s5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31</xdr:row>
          <xdr:rowOff>9525</xdr:rowOff>
        </xdr:from>
        <xdr:to>
          <xdr:col>0</xdr:col>
          <xdr:colOff>314325</xdr:colOff>
          <xdr:row>32</xdr:row>
          <xdr:rowOff>0</xdr:rowOff>
        </xdr:to>
        <xdr:sp macro="" textlink="">
          <xdr:nvSpPr>
            <xdr:cNvPr id="5263" name="Check Box 143" hidden="1">
              <a:extLst>
                <a:ext uri="{63B3BB69-23CF-44E3-9099-C40C66FF867C}">
                  <a14:compatExt spid="_x0000_s5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36</xdr:row>
          <xdr:rowOff>9525</xdr:rowOff>
        </xdr:from>
        <xdr:to>
          <xdr:col>0</xdr:col>
          <xdr:colOff>314325</xdr:colOff>
          <xdr:row>37</xdr:row>
          <xdr:rowOff>0</xdr:rowOff>
        </xdr:to>
        <xdr:sp macro="" textlink="">
          <xdr:nvSpPr>
            <xdr:cNvPr id="5264" name="Check Box 144" hidden="1">
              <a:extLst>
                <a:ext uri="{63B3BB69-23CF-44E3-9099-C40C66FF867C}">
                  <a14:compatExt spid="_x0000_s5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37</xdr:row>
          <xdr:rowOff>9525</xdr:rowOff>
        </xdr:from>
        <xdr:to>
          <xdr:col>0</xdr:col>
          <xdr:colOff>314325</xdr:colOff>
          <xdr:row>38</xdr:row>
          <xdr:rowOff>0</xdr:rowOff>
        </xdr:to>
        <xdr:sp macro="" textlink="">
          <xdr:nvSpPr>
            <xdr:cNvPr id="5265" name="Check Box 145" hidden="1">
              <a:extLst>
                <a:ext uri="{63B3BB69-23CF-44E3-9099-C40C66FF867C}">
                  <a14:compatExt spid="_x0000_s5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38</xdr:row>
          <xdr:rowOff>9525</xdr:rowOff>
        </xdr:from>
        <xdr:to>
          <xdr:col>0</xdr:col>
          <xdr:colOff>314325</xdr:colOff>
          <xdr:row>39</xdr:row>
          <xdr:rowOff>0</xdr:rowOff>
        </xdr:to>
        <xdr:sp macro="" textlink="">
          <xdr:nvSpPr>
            <xdr:cNvPr id="5266" name="Check Box 146" hidden="1">
              <a:extLst>
                <a:ext uri="{63B3BB69-23CF-44E3-9099-C40C66FF867C}">
                  <a14:compatExt spid="_x0000_s5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39</xdr:row>
          <xdr:rowOff>9525</xdr:rowOff>
        </xdr:from>
        <xdr:to>
          <xdr:col>0</xdr:col>
          <xdr:colOff>314325</xdr:colOff>
          <xdr:row>40</xdr:row>
          <xdr:rowOff>0</xdr:rowOff>
        </xdr:to>
        <xdr:sp macro="" textlink="">
          <xdr:nvSpPr>
            <xdr:cNvPr id="5267" name="Check Box 147" hidden="1">
              <a:extLst>
                <a:ext uri="{63B3BB69-23CF-44E3-9099-C40C66FF867C}">
                  <a14:compatExt spid="_x0000_s5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48</xdr:row>
          <xdr:rowOff>9525</xdr:rowOff>
        </xdr:from>
        <xdr:to>
          <xdr:col>0</xdr:col>
          <xdr:colOff>314325</xdr:colOff>
          <xdr:row>49</xdr:row>
          <xdr:rowOff>0</xdr:rowOff>
        </xdr:to>
        <xdr:sp macro="" textlink="">
          <xdr:nvSpPr>
            <xdr:cNvPr id="5268" name="Check Box 148" hidden="1">
              <a:extLst>
                <a:ext uri="{63B3BB69-23CF-44E3-9099-C40C66FF867C}">
                  <a14:compatExt spid="_x0000_s5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49</xdr:row>
          <xdr:rowOff>9525</xdr:rowOff>
        </xdr:from>
        <xdr:to>
          <xdr:col>0</xdr:col>
          <xdr:colOff>314325</xdr:colOff>
          <xdr:row>50</xdr:row>
          <xdr:rowOff>0</xdr:rowOff>
        </xdr:to>
        <xdr:sp macro="" textlink="">
          <xdr:nvSpPr>
            <xdr:cNvPr id="5269" name="Check Box 149" hidden="1">
              <a:extLst>
                <a:ext uri="{63B3BB69-23CF-44E3-9099-C40C66FF867C}">
                  <a14:compatExt spid="_x0000_s5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50</xdr:row>
          <xdr:rowOff>9525</xdr:rowOff>
        </xdr:from>
        <xdr:to>
          <xdr:col>0</xdr:col>
          <xdr:colOff>314325</xdr:colOff>
          <xdr:row>51</xdr:row>
          <xdr:rowOff>0</xdr:rowOff>
        </xdr:to>
        <xdr:sp macro="" textlink="">
          <xdr:nvSpPr>
            <xdr:cNvPr id="5270" name="Check Box 150" hidden="1">
              <a:extLst>
                <a:ext uri="{63B3BB69-23CF-44E3-9099-C40C66FF867C}">
                  <a14:compatExt spid="_x0000_s5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54</xdr:row>
          <xdr:rowOff>9525</xdr:rowOff>
        </xdr:from>
        <xdr:to>
          <xdr:col>0</xdr:col>
          <xdr:colOff>314325</xdr:colOff>
          <xdr:row>54</xdr:row>
          <xdr:rowOff>200025</xdr:rowOff>
        </xdr:to>
        <xdr:sp macro="" textlink="">
          <xdr:nvSpPr>
            <xdr:cNvPr id="5271" name="Check Box 151" hidden="1">
              <a:extLst>
                <a:ext uri="{63B3BB69-23CF-44E3-9099-C40C66FF867C}">
                  <a14:compatExt spid="_x0000_s5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55</xdr:row>
          <xdr:rowOff>9525</xdr:rowOff>
        </xdr:from>
        <xdr:to>
          <xdr:col>0</xdr:col>
          <xdr:colOff>314325</xdr:colOff>
          <xdr:row>55</xdr:row>
          <xdr:rowOff>200025</xdr:rowOff>
        </xdr:to>
        <xdr:sp macro="" textlink="">
          <xdr:nvSpPr>
            <xdr:cNvPr id="5272" name="Check Box 152" hidden="1">
              <a:extLst>
                <a:ext uri="{63B3BB69-23CF-44E3-9099-C40C66FF867C}">
                  <a14:compatExt spid="_x0000_s5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56</xdr:row>
          <xdr:rowOff>9525</xdr:rowOff>
        </xdr:from>
        <xdr:to>
          <xdr:col>0</xdr:col>
          <xdr:colOff>314325</xdr:colOff>
          <xdr:row>56</xdr:row>
          <xdr:rowOff>200025</xdr:rowOff>
        </xdr:to>
        <xdr:sp macro="" textlink="">
          <xdr:nvSpPr>
            <xdr:cNvPr id="5273" name="Check Box 153" hidden="1">
              <a:extLst>
                <a:ext uri="{63B3BB69-23CF-44E3-9099-C40C66FF867C}">
                  <a14:compatExt spid="_x0000_s5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60</xdr:row>
          <xdr:rowOff>9525</xdr:rowOff>
        </xdr:from>
        <xdr:to>
          <xdr:col>0</xdr:col>
          <xdr:colOff>314325</xdr:colOff>
          <xdr:row>61</xdr:row>
          <xdr:rowOff>0</xdr:rowOff>
        </xdr:to>
        <xdr:sp macro="" textlink="">
          <xdr:nvSpPr>
            <xdr:cNvPr id="5274" name="Check Box 154" hidden="1">
              <a:extLst>
                <a:ext uri="{63B3BB69-23CF-44E3-9099-C40C66FF867C}">
                  <a14:compatExt spid="_x0000_s5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61</xdr:row>
          <xdr:rowOff>9525</xdr:rowOff>
        </xdr:from>
        <xdr:to>
          <xdr:col>0</xdr:col>
          <xdr:colOff>314325</xdr:colOff>
          <xdr:row>62</xdr:row>
          <xdr:rowOff>0</xdr:rowOff>
        </xdr:to>
        <xdr:sp macro="" textlink="">
          <xdr:nvSpPr>
            <xdr:cNvPr id="5275" name="Check Box 155" hidden="1">
              <a:extLst>
                <a:ext uri="{63B3BB69-23CF-44E3-9099-C40C66FF867C}">
                  <a14:compatExt spid="_x0000_s5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65</xdr:row>
          <xdr:rowOff>9525</xdr:rowOff>
        </xdr:from>
        <xdr:to>
          <xdr:col>0</xdr:col>
          <xdr:colOff>314325</xdr:colOff>
          <xdr:row>66</xdr:row>
          <xdr:rowOff>0</xdr:rowOff>
        </xdr:to>
        <xdr:sp macro="" textlink="">
          <xdr:nvSpPr>
            <xdr:cNvPr id="5276" name="Check Box 156" hidden="1">
              <a:extLst>
                <a:ext uri="{63B3BB69-23CF-44E3-9099-C40C66FF867C}">
                  <a14:compatExt spid="_x0000_s5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66</xdr:row>
          <xdr:rowOff>9525</xdr:rowOff>
        </xdr:from>
        <xdr:to>
          <xdr:col>0</xdr:col>
          <xdr:colOff>314325</xdr:colOff>
          <xdr:row>67</xdr:row>
          <xdr:rowOff>0</xdr:rowOff>
        </xdr:to>
        <xdr:sp macro="" textlink="">
          <xdr:nvSpPr>
            <xdr:cNvPr id="5277" name="Check Box 157" hidden="1">
              <a:extLst>
                <a:ext uri="{63B3BB69-23CF-44E3-9099-C40C66FF867C}">
                  <a14:compatExt spid="_x0000_s5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67</xdr:row>
          <xdr:rowOff>9525</xdr:rowOff>
        </xdr:from>
        <xdr:to>
          <xdr:col>0</xdr:col>
          <xdr:colOff>314325</xdr:colOff>
          <xdr:row>68</xdr:row>
          <xdr:rowOff>0</xdr:rowOff>
        </xdr:to>
        <xdr:sp macro="" textlink="">
          <xdr:nvSpPr>
            <xdr:cNvPr id="5278" name="Check Box 158" hidden="1">
              <a:extLst>
                <a:ext uri="{63B3BB69-23CF-44E3-9099-C40C66FF867C}">
                  <a14:compatExt spid="_x0000_s5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6</xdr:row>
          <xdr:rowOff>0</xdr:rowOff>
        </xdr:from>
        <xdr:to>
          <xdr:col>1</xdr:col>
          <xdr:colOff>19050</xdr:colOff>
          <xdr:row>7</xdr:row>
          <xdr:rowOff>9525</xdr:rowOff>
        </xdr:to>
        <xdr:sp macro="" textlink="">
          <xdr:nvSpPr>
            <xdr:cNvPr id="5279" name="Check Box 159" hidden="1">
              <a:extLst>
                <a:ext uri="{63B3BB69-23CF-44E3-9099-C40C66FF867C}">
                  <a14:compatExt spid="_x0000_s5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7</xdr:row>
          <xdr:rowOff>19050</xdr:rowOff>
        </xdr:from>
        <xdr:to>
          <xdr:col>1</xdr:col>
          <xdr:colOff>19050</xdr:colOff>
          <xdr:row>7</xdr:row>
          <xdr:rowOff>180975</xdr:rowOff>
        </xdr:to>
        <xdr:sp macro="" textlink="">
          <xdr:nvSpPr>
            <xdr:cNvPr id="5280" name="Check Box 160" hidden="1">
              <a:extLst>
                <a:ext uri="{63B3BB69-23CF-44E3-9099-C40C66FF867C}">
                  <a14:compatExt spid="_x0000_s5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8</xdr:row>
          <xdr:rowOff>19050</xdr:rowOff>
        </xdr:from>
        <xdr:to>
          <xdr:col>1</xdr:col>
          <xdr:colOff>19050</xdr:colOff>
          <xdr:row>8</xdr:row>
          <xdr:rowOff>190500</xdr:rowOff>
        </xdr:to>
        <xdr:sp macro="" textlink="">
          <xdr:nvSpPr>
            <xdr:cNvPr id="5281" name="Check Box 161" hidden="1">
              <a:extLst>
                <a:ext uri="{63B3BB69-23CF-44E3-9099-C40C66FF867C}">
                  <a14:compatExt spid="_x0000_s5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152400</xdr:colOff>
          <xdr:row>3</xdr:row>
          <xdr:rowOff>190500</xdr:rowOff>
        </xdr:from>
        <xdr:to>
          <xdr:col>2</xdr:col>
          <xdr:colOff>371475</xdr:colOff>
          <xdr:row>3</xdr:row>
          <xdr:rowOff>419100</xdr:rowOff>
        </xdr:to>
        <xdr:sp macro="" textlink="">
          <xdr:nvSpPr>
            <xdr:cNvPr id="31745" name="Check Box 1" hidden="1">
              <a:extLst>
                <a:ext uri="{63B3BB69-23CF-44E3-9099-C40C66FF867C}">
                  <a14:compatExt spid="_x0000_s31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4</xdr:row>
          <xdr:rowOff>190500</xdr:rowOff>
        </xdr:from>
        <xdr:to>
          <xdr:col>2</xdr:col>
          <xdr:colOff>371475</xdr:colOff>
          <xdr:row>4</xdr:row>
          <xdr:rowOff>419100</xdr:rowOff>
        </xdr:to>
        <xdr:sp macro="" textlink="">
          <xdr:nvSpPr>
            <xdr:cNvPr id="31746" name="Check Box 2" hidden="1">
              <a:extLst>
                <a:ext uri="{63B3BB69-23CF-44E3-9099-C40C66FF867C}">
                  <a14:compatExt spid="_x0000_s317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5</xdr:row>
          <xdr:rowOff>190500</xdr:rowOff>
        </xdr:from>
        <xdr:to>
          <xdr:col>2</xdr:col>
          <xdr:colOff>371475</xdr:colOff>
          <xdr:row>5</xdr:row>
          <xdr:rowOff>419100</xdr:rowOff>
        </xdr:to>
        <xdr:sp macro="" textlink="">
          <xdr:nvSpPr>
            <xdr:cNvPr id="31747" name="Check Box 3" hidden="1">
              <a:extLst>
                <a:ext uri="{63B3BB69-23CF-44E3-9099-C40C66FF867C}">
                  <a14:compatExt spid="_x0000_s317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6</xdr:row>
          <xdr:rowOff>190500</xdr:rowOff>
        </xdr:from>
        <xdr:to>
          <xdr:col>2</xdr:col>
          <xdr:colOff>371475</xdr:colOff>
          <xdr:row>6</xdr:row>
          <xdr:rowOff>419100</xdr:rowOff>
        </xdr:to>
        <xdr:sp macro="" textlink="">
          <xdr:nvSpPr>
            <xdr:cNvPr id="31748" name="Check Box 4" hidden="1">
              <a:extLst>
                <a:ext uri="{63B3BB69-23CF-44E3-9099-C40C66FF867C}">
                  <a14:compatExt spid="_x0000_s31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7</xdr:row>
          <xdr:rowOff>190500</xdr:rowOff>
        </xdr:from>
        <xdr:to>
          <xdr:col>2</xdr:col>
          <xdr:colOff>371475</xdr:colOff>
          <xdr:row>7</xdr:row>
          <xdr:rowOff>419100</xdr:rowOff>
        </xdr:to>
        <xdr:sp macro="" textlink="">
          <xdr:nvSpPr>
            <xdr:cNvPr id="31749" name="Check Box 5" hidden="1">
              <a:extLst>
                <a:ext uri="{63B3BB69-23CF-44E3-9099-C40C66FF867C}">
                  <a14:compatExt spid="_x0000_s31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8</xdr:row>
          <xdr:rowOff>190500</xdr:rowOff>
        </xdr:from>
        <xdr:to>
          <xdr:col>2</xdr:col>
          <xdr:colOff>371475</xdr:colOff>
          <xdr:row>8</xdr:row>
          <xdr:rowOff>419100</xdr:rowOff>
        </xdr:to>
        <xdr:sp macro="" textlink="">
          <xdr:nvSpPr>
            <xdr:cNvPr id="31750" name="Check Box 6" hidden="1">
              <a:extLst>
                <a:ext uri="{63B3BB69-23CF-44E3-9099-C40C66FF867C}">
                  <a14:compatExt spid="_x0000_s31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9</xdr:row>
          <xdr:rowOff>190500</xdr:rowOff>
        </xdr:from>
        <xdr:to>
          <xdr:col>2</xdr:col>
          <xdr:colOff>371475</xdr:colOff>
          <xdr:row>9</xdr:row>
          <xdr:rowOff>419100</xdr:rowOff>
        </xdr:to>
        <xdr:sp macro="" textlink="">
          <xdr:nvSpPr>
            <xdr:cNvPr id="31751" name="Check Box 7" hidden="1">
              <a:extLst>
                <a:ext uri="{63B3BB69-23CF-44E3-9099-C40C66FF867C}">
                  <a14:compatExt spid="_x0000_s31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10</xdr:row>
          <xdr:rowOff>190500</xdr:rowOff>
        </xdr:from>
        <xdr:to>
          <xdr:col>2</xdr:col>
          <xdr:colOff>371475</xdr:colOff>
          <xdr:row>10</xdr:row>
          <xdr:rowOff>419100</xdr:rowOff>
        </xdr:to>
        <xdr:sp macro="" textlink="">
          <xdr:nvSpPr>
            <xdr:cNvPr id="31752" name="Check Box 8" hidden="1">
              <a:extLst>
                <a:ext uri="{63B3BB69-23CF-44E3-9099-C40C66FF867C}">
                  <a14:compatExt spid="_x0000_s317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11</xdr:row>
          <xdr:rowOff>190500</xdr:rowOff>
        </xdr:from>
        <xdr:to>
          <xdr:col>2</xdr:col>
          <xdr:colOff>371475</xdr:colOff>
          <xdr:row>11</xdr:row>
          <xdr:rowOff>419100</xdr:rowOff>
        </xdr:to>
        <xdr:sp macro="" textlink="">
          <xdr:nvSpPr>
            <xdr:cNvPr id="31753" name="Check Box 9" hidden="1">
              <a:extLst>
                <a:ext uri="{63B3BB69-23CF-44E3-9099-C40C66FF867C}">
                  <a14:compatExt spid="_x0000_s317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3</xdr:row>
          <xdr:rowOff>190500</xdr:rowOff>
        </xdr:from>
        <xdr:to>
          <xdr:col>3</xdr:col>
          <xdr:colOff>371475</xdr:colOff>
          <xdr:row>3</xdr:row>
          <xdr:rowOff>419100</xdr:rowOff>
        </xdr:to>
        <xdr:sp macro="" textlink="">
          <xdr:nvSpPr>
            <xdr:cNvPr id="31754" name="Check Box 10" hidden="1">
              <a:extLst>
                <a:ext uri="{63B3BB69-23CF-44E3-9099-C40C66FF867C}">
                  <a14:compatExt spid="_x0000_s317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4</xdr:row>
          <xdr:rowOff>190500</xdr:rowOff>
        </xdr:from>
        <xdr:to>
          <xdr:col>3</xdr:col>
          <xdr:colOff>371475</xdr:colOff>
          <xdr:row>4</xdr:row>
          <xdr:rowOff>419100</xdr:rowOff>
        </xdr:to>
        <xdr:sp macro="" textlink="">
          <xdr:nvSpPr>
            <xdr:cNvPr id="31755" name="Check Box 11" hidden="1">
              <a:extLst>
                <a:ext uri="{63B3BB69-23CF-44E3-9099-C40C66FF867C}">
                  <a14:compatExt spid="_x0000_s317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5</xdr:row>
          <xdr:rowOff>190500</xdr:rowOff>
        </xdr:from>
        <xdr:to>
          <xdr:col>3</xdr:col>
          <xdr:colOff>371475</xdr:colOff>
          <xdr:row>5</xdr:row>
          <xdr:rowOff>419100</xdr:rowOff>
        </xdr:to>
        <xdr:sp macro="" textlink="">
          <xdr:nvSpPr>
            <xdr:cNvPr id="31756" name="Check Box 12" hidden="1">
              <a:extLst>
                <a:ext uri="{63B3BB69-23CF-44E3-9099-C40C66FF867C}">
                  <a14:compatExt spid="_x0000_s31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6</xdr:row>
          <xdr:rowOff>190500</xdr:rowOff>
        </xdr:from>
        <xdr:to>
          <xdr:col>3</xdr:col>
          <xdr:colOff>371475</xdr:colOff>
          <xdr:row>6</xdr:row>
          <xdr:rowOff>419100</xdr:rowOff>
        </xdr:to>
        <xdr:sp macro="" textlink="">
          <xdr:nvSpPr>
            <xdr:cNvPr id="31757" name="Check Box 13" hidden="1">
              <a:extLst>
                <a:ext uri="{63B3BB69-23CF-44E3-9099-C40C66FF867C}">
                  <a14:compatExt spid="_x0000_s31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7</xdr:row>
          <xdr:rowOff>190500</xdr:rowOff>
        </xdr:from>
        <xdr:to>
          <xdr:col>3</xdr:col>
          <xdr:colOff>371475</xdr:colOff>
          <xdr:row>7</xdr:row>
          <xdr:rowOff>419100</xdr:rowOff>
        </xdr:to>
        <xdr:sp macro="" textlink="">
          <xdr:nvSpPr>
            <xdr:cNvPr id="31758" name="Check Box 14" hidden="1">
              <a:extLst>
                <a:ext uri="{63B3BB69-23CF-44E3-9099-C40C66FF867C}">
                  <a14:compatExt spid="_x0000_s317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8</xdr:row>
          <xdr:rowOff>190500</xdr:rowOff>
        </xdr:from>
        <xdr:to>
          <xdr:col>3</xdr:col>
          <xdr:colOff>371475</xdr:colOff>
          <xdr:row>8</xdr:row>
          <xdr:rowOff>419100</xdr:rowOff>
        </xdr:to>
        <xdr:sp macro="" textlink="">
          <xdr:nvSpPr>
            <xdr:cNvPr id="31759" name="Check Box 15" hidden="1">
              <a:extLst>
                <a:ext uri="{63B3BB69-23CF-44E3-9099-C40C66FF867C}">
                  <a14:compatExt spid="_x0000_s31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9</xdr:row>
          <xdr:rowOff>190500</xdr:rowOff>
        </xdr:from>
        <xdr:to>
          <xdr:col>3</xdr:col>
          <xdr:colOff>371475</xdr:colOff>
          <xdr:row>9</xdr:row>
          <xdr:rowOff>419100</xdr:rowOff>
        </xdr:to>
        <xdr:sp macro="" textlink="">
          <xdr:nvSpPr>
            <xdr:cNvPr id="31760" name="Check Box 16" hidden="1">
              <a:extLst>
                <a:ext uri="{63B3BB69-23CF-44E3-9099-C40C66FF867C}">
                  <a14:compatExt spid="_x0000_s31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10</xdr:row>
          <xdr:rowOff>190500</xdr:rowOff>
        </xdr:from>
        <xdr:to>
          <xdr:col>3</xdr:col>
          <xdr:colOff>371475</xdr:colOff>
          <xdr:row>10</xdr:row>
          <xdr:rowOff>419100</xdr:rowOff>
        </xdr:to>
        <xdr:sp macro="" textlink="">
          <xdr:nvSpPr>
            <xdr:cNvPr id="31761" name="Check Box 17" hidden="1">
              <a:extLst>
                <a:ext uri="{63B3BB69-23CF-44E3-9099-C40C66FF867C}">
                  <a14:compatExt spid="_x0000_s317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11</xdr:row>
          <xdr:rowOff>190500</xdr:rowOff>
        </xdr:from>
        <xdr:to>
          <xdr:col>3</xdr:col>
          <xdr:colOff>371475</xdr:colOff>
          <xdr:row>11</xdr:row>
          <xdr:rowOff>419100</xdr:rowOff>
        </xdr:to>
        <xdr:sp macro="" textlink="">
          <xdr:nvSpPr>
            <xdr:cNvPr id="31762" name="Check Box 18" hidden="1">
              <a:extLst>
                <a:ext uri="{63B3BB69-23CF-44E3-9099-C40C66FF867C}">
                  <a14:compatExt spid="_x0000_s317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9525</xdr:colOff>
          <xdr:row>17</xdr:row>
          <xdr:rowOff>9525</xdr:rowOff>
        </xdr:from>
        <xdr:to>
          <xdr:col>9</xdr:col>
          <xdr:colOff>9525</xdr:colOff>
          <xdr:row>18</xdr:row>
          <xdr:rowOff>0</xdr:rowOff>
        </xdr:to>
        <xdr:sp macro="" textlink="">
          <xdr:nvSpPr>
            <xdr:cNvPr id="14337" name="Drop Down 1" hidden="1">
              <a:extLst>
                <a:ext uri="{63B3BB69-23CF-44E3-9099-C40C66FF867C}">
                  <a14:compatExt spid="_x0000_s143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23</xdr:row>
          <xdr:rowOff>28575</xdr:rowOff>
        </xdr:from>
        <xdr:to>
          <xdr:col>2</xdr:col>
          <xdr:colOff>552450</xdr:colOff>
          <xdr:row>24</xdr:row>
          <xdr:rowOff>0</xdr:rowOff>
        </xdr:to>
        <xdr:sp macro="" textlink="">
          <xdr:nvSpPr>
            <xdr:cNvPr id="14338" name="Drop Down 2" hidden="1">
              <a:extLst>
                <a:ext uri="{63B3BB69-23CF-44E3-9099-C40C66FF867C}">
                  <a14:compatExt spid="_x0000_s143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24</xdr:row>
          <xdr:rowOff>28575</xdr:rowOff>
        </xdr:from>
        <xdr:to>
          <xdr:col>2</xdr:col>
          <xdr:colOff>552450</xdr:colOff>
          <xdr:row>25</xdr:row>
          <xdr:rowOff>0</xdr:rowOff>
        </xdr:to>
        <xdr:sp macro="" textlink="">
          <xdr:nvSpPr>
            <xdr:cNvPr id="14339" name="Drop Down 3" hidden="1">
              <a:extLst>
                <a:ext uri="{63B3BB69-23CF-44E3-9099-C40C66FF867C}">
                  <a14:compatExt spid="_x0000_s143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25</xdr:row>
          <xdr:rowOff>28575</xdr:rowOff>
        </xdr:from>
        <xdr:to>
          <xdr:col>2</xdr:col>
          <xdr:colOff>552450</xdr:colOff>
          <xdr:row>26</xdr:row>
          <xdr:rowOff>0</xdr:rowOff>
        </xdr:to>
        <xdr:sp macro="" textlink="">
          <xdr:nvSpPr>
            <xdr:cNvPr id="14340" name="Drop Down 4" hidden="1">
              <a:extLst>
                <a:ext uri="{63B3BB69-23CF-44E3-9099-C40C66FF867C}">
                  <a14:compatExt spid="_x0000_s143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26</xdr:row>
          <xdr:rowOff>28575</xdr:rowOff>
        </xdr:from>
        <xdr:to>
          <xdr:col>2</xdr:col>
          <xdr:colOff>552450</xdr:colOff>
          <xdr:row>27</xdr:row>
          <xdr:rowOff>0</xdr:rowOff>
        </xdr:to>
        <xdr:sp macro="" textlink="">
          <xdr:nvSpPr>
            <xdr:cNvPr id="14341" name="Drop Down 5" hidden="1">
              <a:extLst>
                <a:ext uri="{63B3BB69-23CF-44E3-9099-C40C66FF867C}">
                  <a14:compatExt spid="_x0000_s143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27</xdr:row>
          <xdr:rowOff>28575</xdr:rowOff>
        </xdr:from>
        <xdr:to>
          <xdr:col>2</xdr:col>
          <xdr:colOff>552450</xdr:colOff>
          <xdr:row>28</xdr:row>
          <xdr:rowOff>0</xdr:rowOff>
        </xdr:to>
        <xdr:sp macro="" textlink="">
          <xdr:nvSpPr>
            <xdr:cNvPr id="14342" name="Drop Down 6" hidden="1">
              <a:extLst>
                <a:ext uri="{63B3BB69-23CF-44E3-9099-C40C66FF867C}">
                  <a14:compatExt spid="_x0000_s143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28</xdr:row>
          <xdr:rowOff>28575</xdr:rowOff>
        </xdr:from>
        <xdr:to>
          <xdr:col>2</xdr:col>
          <xdr:colOff>552450</xdr:colOff>
          <xdr:row>29</xdr:row>
          <xdr:rowOff>0</xdr:rowOff>
        </xdr:to>
        <xdr:sp macro="" textlink="">
          <xdr:nvSpPr>
            <xdr:cNvPr id="14343" name="Drop Down 7" hidden="1">
              <a:extLst>
                <a:ext uri="{63B3BB69-23CF-44E3-9099-C40C66FF867C}">
                  <a14:compatExt spid="_x0000_s143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29</xdr:row>
          <xdr:rowOff>28575</xdr:rowOff>
        </xdr:from>
        <xdr:to>
          <xdr:col>2</xdr:col>
          <xdr:colOff>552450</xdr:colOff>
          <xdr:row>30</xdr:row>
          <xdr:rowOff>0</xdr:rowOff>
        </xdr:to>
        <xdr:sp macro="" textlink="">
          <xdr:nvSpPr>
            <xdr:cNvPr id="14344" name="Drop Down 8" hidden="1">
              <a:extLst>
                <a:ext uri="{63B3BB69-23CF-44E3-9099-C40C66FF867C}">
                  <a14:compatExt spid="_x0000_s143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30</xdr:row>
          <xdr:rowOff>28575</xdr:rowOff>
        </xdr:from>
        <xdr:to>
          <xdr:col>2</xdr:col>
          <xdr:colOff>552450</xdr:colOff>
          <xdr:row>31</xdr:row>
          <xdr:rowOff>0</xdr:rowOff>
        </xdr:to>
        <xdr:sp macro="" textlink="">
          <xdr:nvSpPr>
            <xdr:cNvPr id="14345" name="Drop Down 9" hidden="1">
              <a:extLst>
                <a:ext uri="{63B3BB69-23CF-44E3-9099-C40C66FF867C}">
                  <a14:compatExt spid="_x0000_s143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31</xdr:row>
          <xdr:rowOff>28575</xdr:rowOff>
        </xdr:from>
        <xdr:to>
          <xdr:col>2</xdr:col>
          <xdr:colOff>552450</xdr:colOff>
          <xdr:row>32</xdr:row>
          <xdr:rowOff>0</xdr:rowOff>
        </xdr:to>
        <xdr:sp macro="" textlink="">
          <xdr:nvSpPr>
            <xdr:cNvPr id="14346" name="Drop Down 10" hidden="1">
              <a:extLst>
                <a:ext uri="{63B3BB69-23CF-44E3-9099-C40C66FF867C}">
                  <a14:compatExt spid="_x0000_s14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32</xdr:row>
          <xdr:rowOff>28575</xdr:rowOff>
        </xdr:from>
        <xdr:to>
          <xdr:col>2</xdr:col>
          <xdr:colOff>552450</xdr:colOff>
          <xdr:row>33</xdr:row>
          <xdr:rowOff>0</xdr:rowOff>
        </xdr:to>
        <xdr:sp macro="" textlink="">
          <xdr:nvSpPr>
            <xdr:cNvPr id="14347" name="Drop Down 11" hidden="1">
              <a:extLst>
                <a:ext uri="{63B3BB69-23CF-44E3-9099-C40C66FF867C}">
                  <a14:compatExt spid="_x0000_s143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33</xdr:row>
          <xdr:rowOff>28575</xdr:rowOff>
        </xdr:from>
        <xdr:to>
          <xdr:col>2</xdr:col>
          <xdr:colOff>552450</xdr:colOff>
          <xdr:row>34</xdr:row>
          <xdr:rowOff>0</xdr:rowOff>
        </xdr:to>
        <xdr:sp macro="" textlink="">
          <xdr:nvSpPr>
            <xdr:cNvPr id="14348" name="Drop Down 12" hidden="1">
              <a:extLst>
                <a:ext uri="{63B3BB69-23CF-44E3-9099-C40C66FF867C}">
                  <a14:compatExt spid="_x0000_s143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34</xdr:row>
          <xdr:rowOff>28575</xdr:rowOff>
        </xdr:from>
        <xdr:to>
          <xdr:col>2</xdr:col>
          <xdr:colOff>552450</xdr:colOff>
          <xdr:row>35</xdr:row>
          <xdr:rowOff>0</xdr:rowOff>
        </xdr:to>
        <xdr:sp macro="" textlink="">
          <xdr:nvSpPr>
            <xdr:cNvPr id="14349" name="Drop Down 13" hidden="1">
              <a:extLst>
                <a:ext uri="{63B3BB69-23CF-44E3-9099-C40C66FF867C}">
                  <a14:compatExt spid="_x0000_s143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35</xdr:row>
          <xdr:rowOff>28575</xdr:rowOff>
        </xdr:from>
        <xdr:to>
          <xdr:col>2</xdr:col>
          <xdr:colOff>552450</xdr:colOff>
          <xdr:row>36</xdr:row>
          <xdr:rowOff>0</xdr:rowOff>
        </xdr:to>
        <xdr:sp macro="" textlink="">
          <xdr:nvSpPr>
            <xdr:cNvPr id="14350" name="Drop Down 14" hidden="1">
              <a:extLst>
                <a:ext uri="{63B3BB69-23CF-44E3-9099-C40C66FF867C}">
                  <a14:compatExt spid="_x0000_s143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36</xdr:row>
          <xdr:rowOff>28575</xdr:rowOff>
        </xdr:from>
        <xdr:to>
          <xdr:col>2</xdr:col>
          <xdr:colOff>552450</xdr:colOff>
          <xdr:row>37</xdr:row>
          <xdr:rowOff>0</xdr:rowOff>
        </xdr:to>
        <xdr:sp macro="" textlink="">
          <xdr:nvSpPr>
            <xdr:cNvPr id="14351" name="Drop Down 15" hidden="1">
              <a:extLst>
                <a:ext uri="{63B3BB69-23CF-44E3-9099-C40C66FF867C}">
                  <a14:compatExt spid="_x0000_s143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37</xdr:row>
          <xdr:rowOff>28575</xdr:rowOff>
        </xdr:from>
        <xdr:to>
          <xdr:col>2</xdr:col>
          <xdr:colOff>552450</xdr:colOff>
          <xdr:row>38</xdr:row>
          <xdr:rowOff>0</xdr:rowOff>
        </xdr:to>
        <xdr:sp macro="" textlink="">
          <xdr:nvSpPr>
            <xdr:cNvPr id="14352" name="Drop Down 16" hidden="1">
              <a:extLst>
                <a:ext uri="{63B3BB69-23CF-44E3-9099-C40C66FF867C}">
                  <a14:compatExt spid="_x0000_s143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38</xdr:row>
          <xdr:rowOff>28575</xdr:rowOff>
        </xdr:from>
        <xdr:to>
          <xdr:col>2</xdr:col>
          <xdr:colOff>552450</xdr:colOff>
          <xdr:row>39</xdr:row>
          <xdr:rowOff>0</xdr:rowOff>
        </xdr:to>
        <xdr:sp macro="" textlink="">
          <xdr:nvSpPr>
            <xdr:cNvPr id="14353" name="Drop Down 17" hidden="1">
              <a:extLst>
                <a:ext uri="{63B3BB69-23CF-44E3-9099-C40C66FF867C}">
                  <a14:compatExt spid="_x0000_s143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40</xdr:row>
          <xdr:rowOff>28575</xdr:rowOff>
        </xdr:from>
        <xdr:to>
          <xdr:col>2</xdr:col>
          <xdr:colOff>552450</xdr:colOff>
          <xdr:row>41</xdr:row>
          <xdr:rowOff>0</xdr:rowOff>
        </xdr:to>
        <xdr:sp macro="" textlink="">
          <xdr:nvSpPr>
            <xdr:cNvPr id="14354" name="Drop Down 18" hidden="1">
              <a:extLst>
                <a:ext uri="{63B3BB69-23CF-44E3-9099-C40C66FF867C}">
                  <a14:compatExt spid="_x0000_s143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41</xdr:row>
          <xdr:rowOff>28575</xdr:rowOff>
        </xdr:from>
        <xdr:to>
          <xdr:col>2</xdr:col>
          <xdr:colOff>552450</xdr:colOff>
          <xdr:row>42</xdr:row>
          <xdr:rowOff>0</xdr:rowOff>
        </xdr:to>
        <xdr:sp macro="" textlink="">
          <xdr:nvSpPr>
            <xdr:cNvPr id="14355" name="Drop Down 19" hidden="1">
              <a:extLst>
                <a:ext uri="{63B3BB69-23CF-44E3-9099-C40C66FF867C}">
                  <a14:compatExt spid="_x0000_s14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42</xdr:row>
          <xdr:rowOff>28575</xdr:rowOff>
        </xdr:from>
        <xdr:to>
          <xdr:col>2</xdr:col>
          <xdr:colOff>552450</xdr:colOff>
          <xdr:row>43</xdr:row>
          <xdr:rowOff>0</xdr:rowOff>
        </xdr:to>
        <xdr:sp macro="" textlink="">
          <xdr:nvSpPr>
            <xdr:cNvPr id="14356" name="Drop Down 20" hidden="1">
              <a:extLst>
                <a:ext uri="{63B3BB69-23CF-44E3-9099-C40C66FF867C}">
                  <a14:compatExt spid="_x0000_s143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43</xdr:row>
          <xdr:rowOff>28575</xdr:rowOff>
        </xdr:from>
        <xdr:to>
          <xdr:col>2</xdr:col>
          <xdr:colOff>552450</xdr:colOff>
          <xdr:row>44</xdr:row>
          <xdr:rowOff>0</xdr:rowOff>
        </xdr:to>
        <xdr:sp macro="" textlink="">
          <xdr:nvSpPr>
            <xdr:cNvPr id="14357" name="Drop Down 21" hidden="1">
              <a:extLst>
                <a:ext uri="{63B3BB69-23CF-44E3-9099-C40C66FF867C}">
                  <a14:compatExt spid="_x0000_s143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44</xdr:row>
          <xdr:rowOff>28575</xdr:rowOff>
        </xdr:from>
        <xdr:to>
          <xdr:col>2</xdr:col>
          <xdr:colOff>552450</xdr:colOff>
          <xdr:row>45</xdr:row>
          <xdr:rowOff>0</xdr:rowOff>
        </xdr:to>
        <xdr:sp macro="" textlink="">
          <xdr:nvSpPr>
            <xdr:cNvPr id="14358" name="Drop Down 22" hidden="1">
              <a:extLst>
                <a:ext uri="{63B3BB69-23CF-44E3-9099-C40C66FF867C}">
                  <a14:compatExt spid="_x0000_s143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5</xdr:row>
          <xdr:rowOff>95250</xdr:rowOff>
        </xdr:from>
        <xdr:to>
          <xdr:col>2</xdr:col>
          <xdr:colOff>419100</xdr:colOff>
          <xdr:row>5</xdr:row>
          <xdr:rowOff>295275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5</xdr:row>
          <xdr:rowOff>95250</xdr:rowOff>
        </xdr:from>
        <xdr:to>
          <xdr:col>3</xdr:col>
          <xdr:colOff>447675</xdr:colOff>
          <xdr:row>5</xdr:row>
          <xdr:rowOff>295275</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6</xdr:row>
          <xdr:rowOff>238125</xdr:rowOff>
        </xdr:from>
        <xdr:to>
          <xdr:col>2</xdr:col>
          <xdr:colOff>428625</xdr:colOff>
          <xdr:row>6</xdr:row>
          <xdr:rowOff>438150</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6</xdr:row>
          <xdr:rowOff>238125</xdr:rowOff>
        </xdr:from>
        <xdr:to>
          <xdr:col>3</xdr:col>
          <xdr:colOff>447675</xdr:colOff>
          <xdr:row>6</xdr:row>
          <xdr:rowOff>438150</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8</xdr:row>
          <xdr:rowOff>219075</xdr:rowOff>
        </xdr:from>
        <xdr:to>
          <xdr:col>2</xdr:col>
          <xdr:colOff>428625</xdr:colOff>
          <xdr:row>8</xdr:row>
          <xdr:rowOff>419100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xdr:colOff>
          <xdr:row>8</xdr:row>
          <xdr:rowOff>219075</xdr:rowOff>
        </xdr:from>
        <xdr:to>
          <xdr:col>3</xdr:col>
          <xdr:colOff>438150</xdr:colOff>
          <xdr:row>8</xdr:row>
          <xdr:rowOff>419100</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9</xdr:row>
          <xdr:rowOff>190500</xdr:rowOff>
        </xdr:from>
        <xdr:to>
          <xdr:col>2</xdr:col>
          <xdr:colOff>428625</xdr:colOff>
          <xdr:row>9</xdr:row>
          <xdr:rowOff>390525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9</xdr:row>
          <xdr:rowOff>190500</xdr:rowOff>
        </xdr:from>
        <xdr:to>
          <xdr:col>3</xdr:col>
          <xdr:colOff>447675</xdr:colOff>
          <xdr:row>9</xdr:row>
          <xdr:rowOff>390525</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11</xdr:row>
          <xdr:rowOff>228600</xdr:rowOff>
        </xdr:from>
        <xdr:to>
          <xdr:col>2</xdr:col>
          <xdr:colOff>428625</xdr:colOff>
          <xdr:row>12</xdr:row>
          <xdr:rowOff>47625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11</xdr:row>
          <xdr:rowOff>228600</xdr:rowOff>
        </xdr:from>
        <xdr:to>
          <xdr:col>3</xdr:col>
          <xdr:colOff>447675</xdr:colOff>
          <xdr:row>12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13</xdr:row>
          <xdr:rowOff>581025</xdr:rowOff>
        </xdr:from>
        <xdr:to>
          <xdr:col>2</xdr:col>
          <xdr:colOff>428625</xdr:colOff>
          <xdr:row>13</xdr:row>
          <xdr:rowOff>781050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13</xdr:row>
          <xdr:rowOff>581025</xdr:rowOff>
        </xdr:from>
        <xdr:to>
          <xdr:col>3</xdr:col>
          <xdr:colOff>447675</xdr:colOff>
          <xdr:row>13</xdr:row>
          <xdr:rowOff>781050</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209550</xdr:colOff>
          <xdr:row>4</xdr:row>
          <xdr:rowOff>76200</xdr:rowOff>
        </xdr:from>
        <xdr:to>
          <xdr:col>2</xdr:col>
          <xdr:colOff>476250</xdr:colOff>
          <xdr:row>4</xdr:row>
          <xdr:rowOff>323850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4</xdr:row>
          <xdr:rowOff>76200</xdr:rowOff>
        </xdr:from>
        <xdr:to>
          <xdr:col>3</xdr:col>
          <xdr:colOff>466725</xdr:colOff>
          <xdr:row>4</xdr:row>
          <xdr:rowOff>323850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5</xdr:row>
          <xdr:rowOff>85725</xdr:rowOff>
        </xdr:from>
        <xdr:to>
          <xdr:col>2</xdr:col>
          <xdr:colOff>476250</xdr:colOff>
          <xdr:row>6</xdr:row>
          <xdr:rowOff>85725</xdr:rowOff>
        </xdr:to>
        <xdr:sp macro="" textlink="">
          <xdr:nvSpPr>
            <xdr:cNvPr id="15363" name="Check Box 3" hidden="1">
              <a:extLst>
                <a:ext uri="{63B3BB69-23CF-44E3-9099-C40C66FF867C}">
                  <a14:compatExt spid="_x0000_s15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5</xdr:row>
          <xdr:rowOff>85725</xdr:rowOff>
        </xdr:from>
        <xdr:to>
          <xdr:col>3</xdr:col>
          <xdr:colOff>466725</xdr:colOff>
          <xdr:row>6</xdr:row>
          <xdr:rowOff>85725</xdr:rowOff>
        </xdr:to>
        <xdr:sp macro="" textlink="">
          <xdr:nvSpPr>
            <xdr:cNvPr id="15364" name="Check Box 4" hidden="1">
              <a:extLst>
                <a:ext uri="{63B3BB69-23CF-44E3-9099-C40C66FF867C}">
                  <a14:compatExt spid="_x0000_s15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7</xdr:row>
          <xdr:rowOff>85725</xdr:rowOff>
        </xdr:from>
        <xdr:to>
          <xdr:col>2</xdr:col>
          <xdr:colOff>476250</xdr:colOff>
          <xdr:row>7</xdr:row>
          <xdr:rowOff>333375</xdr:rowOff>
        </xdr:to>
        <xdr:sp macro="" textlink="">
          <xdr:nvSpPr>
            <xdr:cNvPr id="15365" name="Check Box 5" hidden="1">
              <a:extLst>
                <a:ext uri="{63B3BB69-23CF-44E3-9099-C40C66FF867C}">
                  <a14:compatExt spid="_x0000_s15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7</xdr:row>
          <xdr:rowOff>95250</xdr:rowOff>
        </xdr:from>
        <xdr:to>
          <xdr:col>3</xdr:col>
          <xdr:colOff>476250</xdr:colOff>
          <xdr:row>7</xdr:row>
          <xdr:rowOff>342900</xdr:rowOff>
        </xdr:to>
        <xdr:sp macro="" textlink="">
          <xdr:nvSpPr>
            <xdr:cNvPr id="15366" name="Check Box 6" hidden="1">
              <a:extLst>
                <a:ext uri="{63B3BB69-23CF-44E3-9099-C40C66FF867C}">
                  <a14:compatExt spid="_x0000_s15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xdr:row>
          <xdr:rowOff>66675</xdr:rowOff>
        </xdr:from>
        <xdr:to>
          <xdr:col>2</xdr:col>
          <xdr:colOff>476250</xdr:colOff>
          <xdr:row>8</xdr:row>
          <xdr:rowOff>314325</xdr:rowOff>
        </xdr:to>
        <xdr:sp macro="" textlink="">
          <xdr:nvSpPr>
            <xdr:cNvPr id="15367" name="Check Box 7" hidden="1">
              <a:extLst>
                <a:ext uri="{63B3BB69-23CF-44E3-9099-C40C66FF867C}">
                  <a14:compatExt spid="_x0000_s15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8</xdr:row>
          <xdr:rowOff>66675</xdr:rowOff>
        </xdr:from>
        <xdr:to>
          <xdr:col>3</xdr:col>
          <xdr:colOff>466725</xdr:colOff>
          <xdr:row>8</xdr:row>
          <xdr:rowOff>314325</xdr:rowOff>
        </xdr:to>
        <xdr:sp macro="" textlink="">
          <xdr:nvSpPr>
            <xdr:cNvPr id="15368" name="Check Box 8" hidden="1">
              <a:extLst>
                <a:ext uri="{63B3BB69-23CF-44E3-9099-C40C66FF867C}">
                  <a14:compatExt spid="_x0000_s15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xdr:row>
          <xdr:rowOff>133350</xdr:rowOff>
        </xdr:from>
        <xdr:to>
          <xdr:col>2</xdr:col>
          <xdr:colOff>476250</xdr:colOff>
          <xdr:row>10</xdr:row>
          <xdr:rowOff>190500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9</xdr:row>
          <xdr:rowOff>142875</xdr:rowOff>
        </xdr:from>
        <xdr:to>
          <xdr:col>3</xdr:col>
          <xdr:colOff>466725</xdr:colOff>
          <xdr:row>10</xdr:row>
          <xdr:rowOff>200025</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11</xdr:row>
          <xdr:rowOff>190500</xdr:rowOff>
        </xdr:from>
        <xdr:to>
          <xdr:col>2</xdr:col>
          <xdr:colOff>476250</xdr:colOff>
          <xdr:row>12</xdr:row>
          <xdr:rowOff>104775</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11</xdr:row>
          <xdr:rowOff>190500</xdr:rowOff>
        </xdr:from>
        <xdr:to>
          <xdr:col>3</xdr:col>
          <xdr:colOff>476250</xdr:colOff>
          <xdr:row>12</xdr:row>
          <xdr:rowOff>104775</xdr:rowOff>
        </xdr:to>
        <xdr:sp macro="" textlink="">
          <xdr:nvSpPr>
            <xdr:cNvPr id="15372" name="Check Box 12" hidden="1">
              <a:extLst>
                <a:ext uri="{63B3BB69-23CF-44E3-9099-C40C66FF867C}">
                  <a14:compatExt spid="_x0000_s15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13</xdr:row>
          <xdr:rowOff>95250</xdr:rowOff>
        </xdr:from>
        <xdr:to>
          <xdr:col>2</xdr:col>
          <xdr:colOff>476250</xdr:colOff>
          <xdr:row>13</xdr:row>
          <xdr:rowOff>342900</xdr:rowOff>
        </xdr:to>
        <xdr:sp macro="" textlink="">
          <xdr:nvSpPr>
            <xdr:cNvPr id="15373" name="Check Box 13" hidden="1">
              <a:extLst>
                <a:ext uri="{63B3BB69-23CF-44E3-9099-C40C66FF867C}">
                  <a14:compatExt spid="_x0000_s15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13</xdr:row>
          <xdr:rowOff>95250</xdr:rowOff>
        </xdr:from>
        <xdr:to>
          <xdr:col>3</xdr:col>
          <xdr:colOff>476250</xdr:colOff>
          <xdr:row>13</xdr:row>
          <xdr:rowOff>342900</xdr:rowOff>
        </xdr:to>
        <xdr:sp macro="" textlink="">
          <xdr:nvSpPr>
            <xdr:cNvPr id="15374" name="Check Box 14" hidden="1">
              <a:extLst>
                <a:ext uri="{63B3BB69-23CF-44E3-9099-C40C66FF867C}">
                  <a14:compatExt spid="_x0000_s15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14</xdr:row>
          <xdr:rowOff>66675</xdr:rowOff>
        </xdr:from>
        <xdr:to>
          <xdr:col>2</xdr:col>
          <xdr:colOff>476250</xdr:colOff>
          <xdr:row>14</xdr:row>
          <xdr:rowOff>314325</xdr:rowOff>
        </xdr:to>
        <xdr:sp macro="" textlink="">
          <xdr:nvSpPr>
            <xdr:cNvPr id="15375" name="Check Box 15" hidden="1">
              <a:extLst>
                <a:ext uri="{63B3BB69-23CF-44E3-9099-C40C66FF867C}">
                  <a14:compatExt spid="_x0000_s15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14</xdr:row>
          <xdr:rowOff>76200</xdr:rowOff>
        </xdr:from>
        <xdr:to>
          <xdr:col>3</xdr:col>
          <xdr:colOff>476250</xdr:colOff>
          <xdr:row>14</xdr:row>
          <xdr:rowOff>323850</xdr:rowOff>
        </xdr:to>
        <xdr:sp macro="" textlink="">
          <xdr:nvSpPr>
            <xdr:cNvPr id="15376" name="Check Box 16" hidden="1">
              <a:extLst>
                <a:ext uri="{63B3BB69-23CF-44E3-9099-C40C66FF867C}">
                  <a14:compatExt spid="_x0000_s15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15</xdr:row>
          <xdr:rowOff>85725</xdr:rowOff>
        </xdr:from>
        <xdr:to>
          <xdr:col>2</xdr:col>
          <xdr:colOff>476250</xdr:colOff>
          <xdr:row>15</xdr:row>
          <xdr:rowOff>333375</xdr:rowOff>
        </xdr:to>
        <xdr:sp macro="" textlink="">
          <xdr:nvSpPr>
            <xdr:cNvPr id="15377" name="Check Box 17" hidden="1">
              <a:extLst>
                <a:ext uri="{63B3BB69-23CF-44E3-9099-C40C66FF867C}">
                  <a14:compatExt spid="_x0000_s15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15</xdr:row>
          <xdr:rowOff>85725</xdr:rowOff>
        </xdr:from>
        <xdr:to>
          <xdr:col>3</xdr:col>
          <xdr:colOff>476250</xdr:colOff>
          <xdr:row>15</xdr:row>
          <xdr:rowOff>333375</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200025</xdr:colOff>
          <xdr:row>16</xdr:row>
          <xdr:rowOff>228600</xdr:rowOff>
        </xdr:from>
        <xdr:to>
          <xdr:col>2</xdr:col>
          <xdr:colOff>466725</xdr:colOff>
          <xdr:row>17</xdr:row>
          <xdr:rowOff>142875</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16</xdr:row>
          <xdr:rowOff>238125</xdr:rowOff>
        </xdr:from>
        <xdr:to>
          <xdr:col>3</xdr:col>
          <xdr:colOff>476250</xdr:colOff>
          <xdr:row>17</xdr:row>
          <xdr:rowOff>152400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22</xdr:row>
          <xdr:rowOff>95250</xdr:rowOff>
        </xdr:from>
        <xdr:to>
          <xdr:col>2</xdr:col>
          <xdr:colOff>476250</xdr:colOff>
          <xdr:row>22</xdr:row>
          <xdr:rowOff>342900</xdr:rowOff>
        </xdr:to>
        <xdr:sp macro="" textlink="">
          <xdr:nvSpPr>
            <xdr:cNvPr id="15471" name="Check Box 111" hidden="1">
              <a:extLst>
                <a:ext uri="{63B3BB69-23CF-44E3-9099-C40C66FF867C}">
                  <a14:compatExt spid="_x0000_s15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219075</xdr:colOff>
          <xdr:row>22</xdr:row>
          <xdr:rowOff>95250</xdr:rowOff>
        </xdr:from>
        <xdr:to>
          <xdr:col>3</xdr:col>
          <xdr:colOff>485775</xdr:colOff>
          <xdr:row>22</xdr:row>
          <xdr:rowOff>342900</xdr:rowOff>
        </xdr:to>
        <xdr:sp macro="" textlink="">
          <xdr:nvSpPr>
            <xdr:cNvPr id="15472" name="Check Box 112" hidden="1">
              <a:extLst>
                <a:ext uri="{63B3BB69-23CF-44E3-9099-C40C66FF867C}">
                  <a14:compatExt spid="_x0000_s15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25</xdr:row>
          <xdr:rowOff>9525</xdr:rowOff>
        </xdr:from>
        <xdr:to>
          <xdr:col>2</xdr:col>
          <xdr:colOff>476250</xdr:colOff>
          <xdr:row>25</xdr:row>
          <xdr:rowOff>257175</xdr:rowOff>
        </xdr:to>
        <xdr:sp macro="" textlink="">
          <xdr:nvSpPr>
            <xdr:cNvPr id="15473" name="Check Box 113" hidden="1">
              <a:extLst>
                <a:ext uri="{63B3BB69-23CF-44E3-9099-C40C66FF867C}">
                  <a14:compatExt spid="_x0000_s15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25</xdr:row>
          <xdr:rowOff>0</xdr:rowOff>
        </xdr:from>
        <xdr:to>
          <xdr:col>3</xdr:col>
          <xdr:colOff>476250</xdr:colOff>
          <xdr:row>25</xdr:row>
          <xdr:rowOff>247650</xdr:rowOff>
        </xdr:to>
        <xdr:sp macro="" textlink="">
          <xdr:nvSpPr>
            <xdr:cNvPr id="15474" name="Check Box 114" hidden="1">
              <a:extLst>
                <a:ext uri="{63B3BB69-23CF-44E3-9099-C40C66FF867C}">
                  <a14:compatExt spid="_x0000_s15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28</xdr:row>
          <xdr:rowOff>114300</xdr:rowOff>
        </xdr:from>
        <xdr:to>
          <xdr:col>2</xdr:col>
          <xdr:colOff>485775</xdr:colOff>
          <xdr:row>28</xdr:row>
          <xdr:rowOff>381000</xdr:rowOff>
        </xdr:to>
        <xdr:sp macro="" textlink="">
          <xdr:nvSpPr>
            <xdr:cNvPr id="15475" name="Check Box 115" hidden="1">
              <a:extLst>
                <a:ext uri="{63B3BB69-23CF-44E3-9099-C40C66FF867C}">
                  <a14:compatExt spid="_x0000_s15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28</xdr:row>
          <xdr:rowOff>114300</xdr:rowOff>
        </xdr:from>
        <xdr:to>
          <xdr:col>3</xdr:col>
          <xdr:colOff>476250</xdr:colOff>
          <xdr:row>28</xdr:row>
          <xdr:rowOff>390525</xdr:rowOff>
        </xdr:to>
        <xdr:sp macro="" textlink="">
          <xdr:nvSpPr>
            <xdr:cNvPr id="15476" name="Check Box 116" hidden="1">
              <a:extLst>
                <a:ext uri="{63B3BB69-23CF-44E3-9099-C40C66FF867C}">
                  <a14:compatExt spid="_x0000_s15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29</xdr:row>
          <xdr:rowOff>95250</xdr:rowOff>
        </xdr:from>
        <xdr:to>
          <xdr:col>2</xdr:col>
          <xdr:colOff>476250</xdr:colOff>
          <xdr:row>29</xdr:row>
          <xdr:rowOff>342900</xdr:rowOff>
        </xdr:to>
        <xdr:sp macro="" textlink="">
          <xdr:nvSpPr>
            <xdr:cNvPr id="15477" name="Check Box 117" hidden="1">
              <a:extLst>
                <a:ext uri="{63B3BB69-23CF-44E3-9099-C40C66FF867C}">
                  <a14:compatExt spid="_x0000_s15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29</xdr:row>
          <xdr:rowOff>104775</xdr:rowOff>
        </xdr:from>
        <xdr:to>
          <xdr:col>3</xdr:col>
          <xdr:colOff>476250</xdr:colOff>
          <xdr:row>29</xdr:row>
          <xdr:rowOff>352425</xdr:rowOff>
        </xdr:to>
        <xdr:sp macro="" textlink="">
          <xdr:nvSpPr>
            <xdr:cNvPr id="15478" name="Check Box 118" hidden="1">
              <a:extLst>
                <a:ext uri="{63B3BB69-23CF-44E3-9099-C40C66FF867C}">
                  <a14:compatExt spid="_x0000_s154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30</xdr:row>
          <xdr:rowOff>361950</xdr:rowOff>
        </xdr:from>
        <xdr:to>
          <xdr:col>2</xdr:col>
          <xdr:colOff>476250</xdr:colOff>
          <xdr:row>31</xdr:row>
          <xdr:rowOff>238125</xdr:rowOff>
        </xdr:to>
        <xdr:sp macro="" textlink="">
          <xdr:nvSpPr>
            <xdr:cNvPr id="15479" name="Check Box 119" hidden="1">
              <a:extLst>
                <a:ext uri="{63B3BB69-23CF-44E3-9099-C40C66FF867C}">
                  <a14:compatExt spid="_x0000_s15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219075</xdr:colOff>
          <xdr:row>30</xdr:row>
          <xdr:rowOff>352425</xdr:rowOff>
        </xdr:from>
        <xdr:to>
          <xdr:col>3</xdr:col>
          <xdr:colOff>485775</xdr:colOff>
          <xdr:row>31</xdr:row>
          <xdr:rowOff>238125</xdr:rowOff>
        </xdr:to>
        <xdr:sp macro="" textlink="">
          <xdr:nvSpPr>
            <xdr:cNvPr id="15480" name="Check Box 120" hidden="1">
              <a:extLst>
                <a:ext uri="{63B3BB69-23CF-44E3-9099-C40C66FF867C}">
                  <a14:compatExt spid="_x0000_s154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136072</xdr:colOff>
      <xdr:row>22</xdr:row>
      <xdr:rowOff>54429</xdr:rowOff>
    </xdr:from>
    <xdr:to>
      <xdr:col>2</xdr:col>
      <xdr:colOff>261257</xdr:colOff>
      <xdr:row>43</xdr:row>
      <xdr:rowOff>163286</xdr:rowOff>
    </xdr:to>
    <xdr:sp macro="" textlink="">
      <xdr:nvSpPr>
        <xdr:cNvPr id="126" name="Rechteck 125"/>
        <xdr:cNvSpPr/>
      </xdr:nvSpPr>
      <xdr:spPr>
        <a:xfrm>
          <a:off x="3145972" y="19180629"/>
          <a:ext cx="125185" cy="8395607"/>
        </a:xfrm>
        <a:prstGeom prst="rect">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mc:AlternateContent xmlns:mc="http://schemas.openxmlformats.org/markup-compatibility/2006">
    <mc:Choice xmlns:a14="http://schemas.microsoft.com/office/drawing/2010/main" Requires="a14">
      <xdr:twoCellAnchor editAs="oneCell">
        <xdr:from>
          <xdr:col>2</xdr:col>
          <xdr:colOff>219075</xdr:colOff>
          <xdr:row>21</xdr:row>
          <xdr:rowOff>114300</xdr:rowOff>
        </xdr:from>
        <xdr:to>
          <xdr:col>2</xdr:col>
          <xdr:colOff>485775</xdr:colOff>
          <xdr:row>21</xdr:row>
          <xdr:rowOff>361950</xdr:rowOff>
        </xdr:to>
        <xdr:sp macro="" textlink="">
          <xdr:nvSpPr>
            <xdr:cNvPr id="15483" name="Check Box 123" hidden="1">
              <a:extLst>
                <a:ext uri="{63B3BB69-23CF-44E3-9099-C40C66FF867C}">
                  <a14:compatExt spid="_x0000_s15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21</xdr:row>
          <xdr:rowOff>123825</xdr:rowOff>
        </xdr:from>
        <xdr:to>
          <xdr:col>3</xdr:col>
          <xdr:colOff>476250</xdr:colOff>
          <xdr:row>21</xdr:row>
          <xdr:rowOff>371475</xdr:rowOff>
        </xdr:to>
        <xdr:sp macro="" textlink="">
          <xdr:nvSpPr>
            <xdr:cNvPr id="15484" name="Check Box 124" hidden="1">
              <a:extLst>
                <a:ext uri="{63B3BB69-23CF-44E3-9099-C40C66FF867C}">
                  <a14:compatExt spid="_x0000_s15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37</xdr:row>
          <xdr:rowOff>66675</xdr:rowOff>
        </xdr:from>
        <xdr:to>
          <xdr:col>2</xdr:col>
          <xdr:colOff>476250</xdr:colOff>
          <xdr:row>38</xdr:row>
          <xdr:rowOff>123825</xdr:rowOff>
        </xdr:to>
        <xdr:sp macro="" textlink="">
          <xdr:nvSpPr>
            <xdr:cNvPr id="15487" name="Check Box 127" hidden="1">
              <a:extLst>
                <a:ext uri="{63B3BB69-23CF-44E3-9099-C40C66FF867C}">
                  <a14:compatExt spid="_x0000_s15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37</xdr:row>
          <xdr:rowOff>76200</xdr:rowOff>
        </xdr:from>
        <xdr:to>
          <xdr:col>3</xdr:col>
          <xdr:colOff>476250</xdr:colOff>
          <xdr:row>38</xdr:row>
          <xdr:rowOff>133350</xdr:rowOff>
        </xdr:to>
        <xdr:sp macro="" textlink="">
          <xdr:nvSpPr>
            <xdr:cNvPr id="15488" name="Check Box 128" hidden="1">
              <a:extLst>
                <a:ext uri="{63B3BB69-23CF-44E3-9099-C40C66FF867C}">
                  <a14:compatExt spid="_x0000_s15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40</xdr:row>
          <xdr:rowOff>180975</xdr:rowOff>
        </xdr:from>
        <xdr:to>
          <xdr:col>2</xdr:col>
          <xdr:colOff>476250</xdr:colOff>
          <xdr:row>40</xdr:row>
          <xdr:rowOff>428625</xdr:rowOff>
        </xdr:to>
        <xdr:sp macro="" textlink="">
          <xdr:nvSpPr>
            <xdr:cNvPr id="15489" name="Check Box 129" hidden="1">
              <a:extLst>
                <a:ext uri="{63B3BB69-23CF-44E3-9099-C40C66FF867C}">
                  <a14:compatExt spid="_x0000_s15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40</xdr:row>
          <xdr:rowOff>190500</xdr:rowOff>
        </xdr:from>
        <xdr:to>
          <xdr:col>3</xdr:col>
          <xdr:colOff>476250</xdr:colOff>
          <xdr:row>40</xdr:row>
          <xdr:rowOff>438150</xdr:rowOff>
        </xdr:to>
        <xdr:sp macro="" textlink="">
          <xdr:nvSpPr>
            <xdr:cNvPr id="15490" name="Check Box 130" hidden="1">
              <a:extLst>
                <a:ext uri="{63B3BB69-23CF-44E3-9099-C40C66FF867C}">
                  <a14:compatExt spid="_x0000_s15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41</xdr:row>
          <xdr:rowOff>180975</xdr:rowOff>
        </xdr:from>
        <xdr:to>
          <xdr:col>2</xdr:col>
          <xdr:colOff>476250</xdr:colOff>
          <xdr:row>42</xdr:row>
          <xdr:rowOff>123825</xdr:rowOff>
        </xdr:to>
        <xdr:sp macro="" textlink="">
          <xdr:nvSpPr>
            <xdr:cNvPr id="15491" name="Check Box 131" hidden="1">
              <a:extLst>
                <a:ext uri="{63B3BB69-23CF-44E3-9099-C40C66FF867C}">
                  <a14:compatExt spid="_x0000_s15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41</xdr:row>
          <xdr:rowOff>180975</xdr:rowOff>
        </xdr:from>
        <xdr:to>
          <xdr:col>3</xdr:col>
          <xdr:colOff>476250</xdr:colOff>
          <xdr:row>42</xdr:row>
          <xdr:rowOff>123825</xdr:rowOff>
        </xdr:to>
        <xdr:sp macro="" textlink="">
          <xdr:nvSpPr>
            <xdr:cNvPr id="15492" name="Check Box 132" hidden="1">
              <a:extLst>
                <a:ext uri="{63B3BB69-23CF-44E3-9099-C40C66FF867C}">
                  <a14:compatExt spid="_x0000_s15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43</xdr:row>
          <xdr:rowOff>123825</xdr:rowOff>
        </xdr:from>
        <xdr:to>
          <xdr:col>2</xdr:col>
          <xdr:colOff>476250</xdr:colOff>
          <xdr:row>43</xdr:row>
          <xdr:rowOff>371475</xdr:rowOff>
        </xdr:to>
        <xdr:sp macro="" textlink="">
          <xdr:nvSpPr>
            <xdr:cNvPr id="15493" name="Check Box 133" hidden="1">
              <a:extLst>
                <a:ext uri="{63B3BB69-23CF-44E3-9099-C40C66FF867C}">
                  <a14:compatExt spid="_x0000_s15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43</xdr:row>
          <xdr:rowOff>133350</xdr:rowOff>
        </xdr:from>
        <xdr:to>
          <xdr:col>3</xdr:col>
          <xdr:colOff>476250</xdr:colOff>
          <xdr:row>43</xdr:row>
          <xdr:rowOff>381000</xdr:rowOff>
        </xdr:to>
        <xdr:sp macro="" textlink="">
          <xdr:nvSpPr>
            <xdr:cNvPr id="15494" name="Check Box 134" hidden="1">
              <a:extLst>
                <a:ext uri="{63B3BB69-23CF-44E3-9099-C40C66FF867C}">
                  <a14:compatExt spid="_x0000_s15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44</xdr:row>
          <xdr:rowOff>85725</xdr:rowOff>
        </xdr:from>
        <xdr:to>
          <xdr:col>2</xdr:col>
          <xdr:colOff>476250</xdr:colOff>
          <xdr:row>44</xdr:row>
          <xdr:rowOff>333375</xdr:rowOff>
        </xdr:to>
        <xdr:sp macro="" textlink="">
          <xdr:nvSpPr>
            <xdr:cNvPr id="15495" name="Check Box 135" hidden="1">
              <a:extLst>
                <a:ext uri="{63B3BB69-23CF-44E3-9099-C40C66FF867C}">
                  <a14:compatExt spid="_x0000_s15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44</xdr:row>
          <xdr:rowOff>85725</xdr:rowOff>
        </xdr:from>
        <xdr:to>
          <xdr:col>3</xdr:col>
          <xdr:colOff>476250</xdr:colOff>
          <xdr:row>44</xdr:row>
          <xdr:rowOff>333375</xdr:rowOff>
        </xdr:to>
        <xdr:sp macro="" textlink="">
          <xdr:nvSpPr>
            <xdr:cNvPr id="15496" name="Check Box 136" hidden="1">
              <a:extLst>
                <a:ext uri="{63B3BB69-23CF-44E3-9099-C40C66FF867C}">
                  <a14:compatExt spid="_x0000_s15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45</xdr:row>
          <xdr:rowOff>123825</xdr:rowOff>
        </xdr:from>
        <xdr:to>
          <xdr:col>2</xdr:col>
          <xdr:colOff>476250</xdr:colOff>
          <xdr:row>45</xdr:row>
          <xdr:rowOff>371475</xdr:rowOff>
        </xdr:to>
        <xdr:sp macro="" textlink="">
          <xdr:nvSpPr>
            <xdr:cNvPr id="15497" name="Check Box 137" hidden="1">
              <a:extLst>
                <a:ext uri="{63B3BB69-23CF-44E3-9099-C40C66FF867C}">
                  <a14:compatExt spid="_x0000_s15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45</xdr:row>
          <xdr:rowOff>123825</xdr:rowOff>
        </xdr:from>
        <xdr:to>
          <xdr:col>3</xdr:col>
          <xdr:colOff>476250</xdr:colOff>
          <xdr:row>45</xdr:row>
          <xdr:rowOff>371475</xdr:rowOff>
        </xdr:to>
        <xdr:sp macro="" textlink="">
          <xdr:nvSpPr>
            <xdr:cNvPr id="15498" name="Check Box 138" hidden="1">
              <a:extLst>
                <a:ext uri="{63B3BB69-23CF-44E3-9099-C40C66FF867C}">
                  <a14:compatExt spid="_x0000_s15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56</xdr:row>
          <xdr:rowOff>123825</xdr:rowOff>
        </xdr:from>
        <xdr:to>
          <xdr:col>2</xdr:col>
          <xdr:colOff>476250</xdr:colOff>
          <xdr:row>56</xdr:row>
          <xdr:rowOff>371475</xdr:rowOff>
        </xdr:to>
        <xdr:sp macro="" textlink="">
          <xdr:nvSpPr>
            <xdr:cNvPr id="15499" name="Check Box 139" hidden="1">
              <a:extLst>
                <a:ext uri="{63B3BB69-23CF-44E3-9099-C40C66FF867C}">
                  <a14:compatExt spid="_x0000_s15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56</xdr:row>
          <xdr:rowOff>123825</xdr:rowOff>
        </xdr:from>
        <xdr:to>
          <xdr:col>3</xdr:col>
          <xdr:colOff>476250</xdr:colOff>
          <xdr:row>56</xdr:row>
          <xdr:rowOff>371475</xdr:rowOff>
        </xdr:to>
        <xdr:sp macro="" textlink="">
          <xdr:nvSpPr>
            <xdr:cNvPr id="15500" name="Check Box 140" hidden="1">
              <a:extLst>
                <a:ext uri="{63B3BB69-23CF-44E3-9099-C40C66FF867C}">
                  <a14:compatExt spid="_x0000_s15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57</xdr:row>
          <xdr:rowOff>95250</xdr:rowOff>
        </xdr:from>
        <xdr:to>
          <xdr:col>2</xdr:col>
          <xdr:colOff>476250</xdr:colOff>
          <xdr:row>57</xdr:row>
          <xdr:rowOff>342900</xdr:rowOff>
        </xdr:to>
        <xdr:sp macro="" textlink="">
          <xdr:nvSpPr>
            <xdr:cNvPr id="15501" name="Check Box 141" hidden="1">
              <a:extLst>
                <a:ext uri="{63B3BB69-23CF-44E3-9099-C40C66FF867C}">
                  <a14:compatExt spid="_x0000_s15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57</xdr:row>
          <xdr:rowOff>95250</xdr:rowOff>
        </xdr:from>
        <xdr:to>
          <xdr:col>3</xdr:col>
          <xdr:colOff>476250</xdr:colOff>
          <xdr:row>57</xdr:row>
          <xdr:rowOff>342900</xdr:rowOff>
        </xdr:to>
        <xdr:sp macro="" textlink="">
          <xdr:nvSpPr>
            <xdr:cNvPr id="15502" name="Check Box 142" hidden="1">
              <a:extLst>
                <a:ext uri="{63B3BB69-23CF-44E3-9099-C40C66FF867C}">
                  <a14:compatExt spid="_x0000_s15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58</xdr:row>
          <xdr:rowOff>95250</xdr:rowOff>
        </xdr:from>
        <xdr:to>
          <xdr:col>2</xdr:col>
          <xdr:colOff>476250</xdr:colOff>
          <xdr:row>58</xdr:row>
          <xdr:rowOff>342900</xdr:rowOff>
        </xdr:to>
        <xdr:sp macro="" textlink="">
          <xdr:nvSpPr>
            <xdr:cNvPr id="15503" name="Check Box 143" hidden="1">
              <a:extLst>
                <a:ext uri="{63B3BB69-23CF-44E3-9099-C40C66FF867C}">
                  <a14:compatExt spid="_x0000_s155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58</xdr:row>
          <xdr:rowOff>95250</xdr:rowOff>
        </xdr:from>
        <xdr:to>
          <xdr:col>3</xdr:col>
          <xdr:colOff>476250</xdr:colOff>
          <xdr:row>58</xdr:row>
          <xdr:rowOff>342900</xdr:rowOff>
        </xdr:to>
        <xdr:sp macro="" textlink="">
          <xdr:nvSpPr>
            <xdr:cNvPr id="15504" name="Check Box 144" hidden="1">
              <a:extLst>
                <a:ext uri="{63B3BB69-23CF-44E3-9099-C40C66FF867C}">
                  <a14:compatExt spid="_x0000_s155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59</xdr:row>
          <xdr:rowOff>104775</xdr:rowOff>
        </xdr:from>
        <xdr:to>
          <xdr:col>2</xdr:col>
          <xdr:colOff>476250</xdr:colOff>
          <xdr:row>59</xdr:row>
          <xdr:rowOff>352425</xdr:rowOff>
        </xdr:to>
        <xdr:sp macro="" textlink="">
          <xdr:nvSpPr>
            <xdr:cNvPr id="15505" name="Check Box 145" hidden="1">
              <a:extLst>
                <a:ext uri="{63B3BB69-23CF-44E3-9099-C40C66FF867C}">
                  <a14:compatExt spid="_x0000_s15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59</xdr:row>
          <xdr:rowOff>104775</xdr:rowOff>
        </xdr:from>
        <xdr:to>
          <xdr:col>3</xdr:col>
          <xdr:colOff>476250</xdr:colOff>
          <xdr:row>59</xdr:row>
          <xdr:rowOff>352425</xdr:rowOff>
        </xdr:to>
        <xdr:sp macro="" textlink="">
          <xdr:nvSpPr>
            <xdr:cNvPr id="15506" name="Check Box 146" hidden="1">
              <a:extLst>
                <a:ext uri="{63B3BB69-23CF-44E3-9099-C40C66FF867C}">
                  <a14:compatExt spid="_x0000_s15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60</xdr:row>
          <xdr:rowOff>133350</xdr:rowOff>
        </xdr:from>
        <xdr:to>
          <xdr:col>2</xdr:col>
          <xdr:colOff>476250</xdr:colOff>
          <xdr:row>60</xdr:row>
          <xdr:rowOff>381000</xdr:rowOff>
        </xdr:to>
        <xdr:sp macro="" textlink="">
          <xdr:nvSpPr>
            <xdr:cNvPr id="15507" name="Check Box 147" hidden="1">
              <a:extLst>
                <a:ext uri="{63B3BB69-23CF-44E3-9099-C40C66FF867C}">
                  <a14:compatExt spid="_x0000_s15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60</xdr:row>
          <xdr:rowOff>133350</xdr:rowOff>
        </xdr:from>
        <xdr:to>
          <xdr:col>3</xdr:col>
          <xdr:colOff>476250</xdr:colOff>
          <xdr:row>60</xdr:row>
          <xdr:rowOff>381000</xdr:rowOff>
        </xdr:to>
        <xdr:sp macro="" textlink="">
          <xdr:nvSpPr>
            <xdr:cNvPr id="15508" name="Check Box 148" hidden="1">
              <a:extLst>
                <a:ext uri="{63B3BB69-23CF-44E3-9099-C40C66FF867C}">
                  <a14:compatExt spid="_x0000_s15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61</xdr:row>
          <xdr:rowOff>95250</xdr:rowOff>
        </xdr:from>
        <xdr:to>
          <xdr:col>2</xdr:col>
          <xdr:colOff>476250</xdr:colOff>
          <xdr:row>61</xdr:row>
          <xdr:rowOff>342900</xdr:rowOff>
        </xdr:to>
        <xdr:sp macro="" textlink="">
          <xdr:nvSpPr>
            <xdr:cNvPr id="15509" name="Check Box 149" hidden="1">
              <a:extLst>
                <a:ext uri="{63B3BB69-23CF-44E3-9099-C40C66FF867C}">
                  <a14:compatExt spid="_x0000_s15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61</xdr:row>
          <xdr:rowOff>95250</xdr:rowOff>
        </xdr:from>
        <xdr:to>
          <xdr:col>3</xdr:col>
          <xdr:colOff>476250</xdr:colOff>
          <xdr:row>61</xdr:row>
          <xdr:rowOff>342900</xdr:rowOff>
        </xdr:to>
        <xdr:sp macro="" textlink="">
          <xdr:nvSpPr>
            <xdr:cNvPr id="15510" name="Check Box 150" hidden="1">
              <a:extLst>
                <a:ext uri="{63B3BB69-23CF-44E3-9099-C40C66FF867C}">
                  <a14:compatExt spid="_x0000_s15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62</xdr:row>
          <xdr:rowOff>123825</xdr:rowOff>
        </xdr:from>
        <xdr:to>
          <xdr:col>2</xdr:col>
          <xdr:colOff>476250</xdr:colOff>
          <xdr:row>63</xdr:row>
          <xdr:rowOff>190500</xdr:rowOff>
        </xdr:to>
        <xdr:sp macro="" textlink="">
          <xdr:nvSpPr>
            <xdr:cNvPr id="15511" name="Check Box 151" hidden="1">
              <a:extLst>
                <a:ext uri="{63B3BB69-23CF-44E3-9099-C40C66FF867C}">
                  <a14:compatExt spid="_x0000_s15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62</xdr:row>
          <xdr:rowOff>123825</xdr:rowOff>
        </xdr:from>
        <xdr:to>
          <xdr:col>3</xdr:col>
          <xdr:colOff>476250</xdr:colOff>
          <xdr:row>63</xdr:row>
          <xdr:rowOff>190500</xdr:rowOff>
        </xdr:to>
        <xdr:sp macro="" textlink="">
          <xdr:nvSpPr>
            <xdr:cNvPr id="15512" name="Check Box 152" hidden="1">
              <a:extLst>
                <a:ext uri="{63B3BB69-23CF-44E3-9099-C40C66FF867C}">
                  <a14:compatExt spid="_x0000_s15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64</xdr:row>
          <xdr:rowOff>95250</xdr:rowOff>
        </xdr:from>
        <xdr:to>
          <xdr:col>2</xdr:col>
          <xdr:colOff>476250</xdr:colOff>
          <xdr:row>64</xdr:row>
          <xdr:rowOff>342900</xdr:rowOff>
        </xdr:to>
        <xdr:sp macro="" textlink="">
          <xdr:nvSpPr>
            <xdr:cNvPr id="15513" name="Check Box 153" hidden="1">
              <a:extLst>
                <a:ext uri="{63B3BB69-23CF-44E3-9099-C40C66FF867C}">
                  <a14:compatExt spid="_x0000_s15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64</xdr:row>
          <xdr:rowOff>95250</xdr:rowOff>
        </xdr:from>
        <xdr:to>
          <xdr:col>3</xdr:col>
          <xdr:colOff>476250</xdr:colOff>
          <xdr:row>64</xdr:row>
          <xdr:rowOff>342900</xdr:rowOff>
        </xdr:to>
        <xdr:sp macro="" textlink="">
          <xdr:nvSpPr>
            <xdr:cNvPr id="15514" name="Check Box 154" hidden="1">
              <a:extLst>
                <a:ext uri="{63B3BB69-23CF-44E3-9099-C40C66FF867C}">
                  <a14:compatExt spid="_x0000_s15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200025</xdr:colOff>
          <xdr:row>65</xdr:row>
          <xdr:rowOff>276225</xdr:rowOff>
        </xdr:from>
        <xdr:to>
          <xdr:col>2</xdr:col>
          <xdr:colOff>466725</xdr:colOff>
          <xdr:row>66</xdr:row>
          <xdr:rowOff>238125</xdr:rowOff>
        </xdr:to>
        <xdr:sp macro="" textlink="">
          <xdr:nvSpPr>
            <xdr:cNvPr id="15515" name="Check Box 155" hidden="1">
              <a:extLst>
                <a:ext uri="{63B3BB69-23CF-44E3-9099-C40C66FF867C}">
                  <a14:compatExt spid="_x0000_s15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65</xdr:row>
          <xdr:rowOff>276225</xdr:rowOff>
        </xdr:from>
        <xdr:to>
          <xdr:col>3</xdr:col>
          <xdr:colOff>466725</xdr:colOff>
          <xdr:row>66</xdr:row>
          <xdr:rowOff>238125</xdr:rowOff>
        </xdr:to>
        <xdr:sp macro="" textlink="">
          <xdr:nvSpPr>
            <xdr:cNvPr id="15516" name="Check Box 156" hidden="1">
              <a:extLst>
                <a:ext uri="{63B3BB69-23CF-44E3-9099-C40C66FF867C}">
                  <a14:compatExt spid="_x0000_s15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67</xdr:row>
          <xdr:rowOff>209550</xdr:rowOff>
        </xdr:from>
        <xdr:to>
          <xdr:col>2</xdr:col>
          <xdr:colOff>476250</xdr:colOff>
          <xdr:row>68</xdr:row>
          <xdr:rowOff>114300</xdr:rowOff>
        </xdr:to>
        <xdr:sp macro="" textlink="">
          <xdr:nvSpPr>
            <xdr:cNvPr id="15517" name="Check Box 157" hidden="1">
              <a:extLst>
                <a:ext uri="{63B3BB69-23CF-44E3-9099-C40C66FF867C}">
                  <a14:compatExt spid="_x0000_s15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67</xdr:row>
          <xdr:rowOff>209550</xdr:rowOff>
        </xdr:from>
        <xdr:to>
          <xdr:col>3</xdr:col>
          <xdr:colOff>476250</xdr:colOff>
          <xdr:row>68</xdr:row>
          <xdr:rowOff>114300</xdr:rowOff>
        </xdr:to>
        <xdr:sp macro="" textlink="">
          <xdr:nvSpPr>
            <xdr:cNvPr id="15518" name="Check Box 158" hidden="1">
              <a:extLst>
                <a:ext uri="{63B3BB69-23CF-44E3-9099-C40C66FF867C}">
                  <a14:compatExt spid="_x0000_s15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74</xdr:row>
          <xdr:rowOff>142875</xdr:rowOff>
        </xdr:from>
        <xdr:to>
          <xdr:col>2</xdr:col>
          <xdr:colOff>476250</xdr:colOff>
          <xdr:row>74</xdr:row>
          <xdr:rowOff>390525</xdr:rowOff>
        </xdr:to>
        <xdr:sp macro="" textlink="">
          <xdr:nvSpPr>
            <xdr:cNvPr id="15519" name="Check Box 159" hidden="1">
              <a:extLst>
                <a:ext uri="{63B3BB69-23CF-44E3-9099-C40C66FF867C}">
                  <a14:compatExt spid="_x0000_s15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74</xdr:row>
          <xdr:rowOff>142875</xdr:rowOff>
        </xdr:from>
        <xdr:to>
          <xdr:col>3</xdr:col>
          <xdr:colOff>476250</xdr:colOff>
          <xdr:row>74</xdr:row>
          <xdr:rowOff>390525</xdr:rowOff>
        </xdr:to>
        <xdr:sp macro="" textlink="">
          <xdr:nvSpPr>
            <xdr:cNvPr id="15520" name="Check Box 160" hidden="1">
              <a:extLst>
                <a:ext uri="{63B3BB69-23CF-44E3-9099-C40C66FF867C}">
                  <a14:compatExt spid="_x0000_s15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75</xdr:row>
          <xdr:rowOff>95250</xdr:rowOff>
        </xdr:from>
        <xdr:to>
          <xdr:col>2</xdr:col>
          <xdr:colOff>476250</xdr:colOff>
          <xdr:row>75</xdr:row>
          <xdr:rowOff>342900</xdr:rowOff>
        </xdr:to>
        <xdr:sp macro="" textlink="">
          <xdr:nvSpPr>
            <xdr:cNvPr id="15521" name="Check Box 161" hidden="1">
              <a:extLst>
                <a:ext uri="{63B3BB69-23CF-44E3-9099-C40C66FF867C}">
                  <a14:compatExt spid="_x0000_s15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75</xdr:row>
          <xdr:rowOff>95250</xdr:rowOff>
        </xdr:from>
        <xdr:to>
          <xdr:col>3</xdr:col>
          <xdr:colOff>476250</xdr:colOff>
          <xdr:row>75</xdr:row>
          <xdr:rowOff>342900</xdr:rowOff>
        </xdr:to>
        <xdr:sp macro="" textlink="">
          <xdr:nvSpPr>
            <xdr:cNvPr id="15522" name="Check Box 162" hidden="1">
              <a:extLst>
                <a:ext uri="{63B3BB69-23CF-44E3-9099-C40C66FF867C}">
                  <a14:compatExt spid="_x0000_s15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76</xdr:row>
          <xdr:rowOff>114300</xdr:rowOff>
        </xdr:from>
        <xdr:to>
          <xdr:col>2</xdr:col>
          <xdr:colOff>476250</xdr:colOff>
          <xdr:row>77</xdr:row>
          <xdr:rowOff>76200</xdr:rowOff>
        </xdr:to>
        <xdr:sp macro="" textlink="">
          <xdr:nvSpPr>
            <xdr:cNvPr id="15523" name="Check Box 163" hidden="1">
              <a:extLst>
                <a:ext uri="{63B3BB69-23CF-44E3-9099-C40C66FF867C}">
                  <a14:compatExt spid="_x0000_s15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76</xdr:row>
          <xdr:rowOff>114300</xdr:rowOff>
        </xdr:from>
        <xdr:to>
          <xdr:col>3</xdr:col>
          <xdr:colOff>476250</xdr:colOff>
          <xdr:row>77</xdr:row>
          <xdr:rowOff>76200</xdr:rowOff>
        </xdr:to>
        <xdr:sp macro="" textlink="">
          <xdr:nvSpPr>
            <xdr:cNvPr id="15524" name="Check Box 164" hidden="1">
              <a:extLst>
                <a:ext uri="{63B3BB69-23CF-44E3-9099-C40C66FF867C}">
                  <a14:compatExt spid="_x0000_s155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78</xdr:row>
          <xdr:rowOff>285750</xdr:rowOff>
        </xdr:from>
        <xdr:to>
          <xdr:col>2</xdr:col>
          <xdr:colOff>476250</xdr:colOff>
          <xdr:row>79</xdr:row>
          <xdr:rowOff>200025</xdr:rowOff>
        </xdr:to>
        <xdr:sp macro="" textlink="">
          <xdr:nvSpPr>
            <xdr:cNvPr id="15525" name="Check Box 165" hidden="1">
              <a:extLst>
                <a:ext uri="{63B3BB69-23CF-44E3-9099-C40C66FF867C}">
                  <a14:compatExt spid="_x0000_s15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78</xdr:row>
          <xdr:rowOff>285750</xdr:rowOff>
        </xdr:from>
        <xdr:to>
          <xdr:col>3</xdr:col>
          <xdr:colOff>476250</xdr:colOff>
          <xdr:row>79</xdr:row>
          <xdr:rowOff>200025</xdr:rowOff>
        </xdr:to>
        <xdr:sp macro="" textlink="">
          <xdr:nvSpPr>
            <xdr:cNvPr id="15526" name="Check Box 166" hidden="1">
              <a:extLst>
                <a:ext uri="{63B3BB69-23CF-44E3-9099-C40C66FF867C}">
                  <a14:compatExt spid="_x0000_s155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81</xdr:row>
          <xdr:rowOff>123825</xdr:rowOff>
        </xdr:from>
        <xdr:to>
          <xdr:col>2</xdr:col>
          <xdr:colOff>476250</xdr:colOff>
          <xdr:row>81</xdr:row>
          <xdr:rowOff>371475</xdr:rowOff>
        </xdr:to>
        <xdr:sp macro="" textlink="">
          <xdr:nvSpPr>
            <xdr:cNvPr id="15527" name="Check Box 167" hidden="1">
              <a:extLst>
                <a:ext uri="{63B3BB69-23CF-44E3-9099-C40C66FF867C}">
                  <a14:compatExt spid="_x0000_s15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81</xdr:row>
          <xdr:rowOff>123825</xdr:rowOff>
        </xdr:from>
        <xdr:to>
          <xdr:col>3</xdr:col>
          <xdr:colOff>476250</xdr:colOff>
          <xdr:row>81</xdr:row>
          <xdr:rowOff>371475</xdr:rowOff>
        </xdr:to>
        <xdr:sp macro="" textlink="">
          <xdr:nvSpPr>
            <xdr:cNvPr id="15528" name="Check Box 168" hidden="1">
              <a:extLst>
                <a:ext uri="{63B3BB69-23CF-44E3-9099-C40C66FF867C}">
                  <a14:compatExt spid="_x0000_s155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82</xdr:row>
          <xdr:rowOff>123825</xdr:rowOff>
        </xdr:from>
        <xdr:to>
          <xdr:col>2</xdr:col>
          <xdr:colOff>476250</xdr:colOff>
          <xdr:row>82</xdr:row>
          <xdr:rowOff>371475</xdr:rowOff>
        </xdr:to>
        <xdr:sp macro="" textlink="">
          <xdr:nvSpPr>
            <xdr:cNvPr id="15529" name="Check Box 169" hidden="1">
              <a:extLst>
                <a:ext uri="{63B3BB69-23CF-44E3-9099-C40C66FF867C}">
                  <a14:compatExt spid="_x0000_s15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82</xdr:row>
          <xdr:rowOff>123825</xdr:rowOff>
        </xdr:from>
        <xdr:to>
          <xdr:col>3</xdr:col>
          <xdr:colOff>476250</xdr:colOff>
          <xdr:row>82</xdr:row>
          <xdr:rowOff>371475</xdr:rowOff>
        </xdr:to>
        <xdr:sp macro="" textlink="">
          <xdr:nvSpPr>
            <xdr:cNvPr id="15530" name="Check Box 170" hidden="1">
              <a:extLst>
                <a:ext uri="{63B3BB69-23CF-44E3-9099-C40C66FF867C}">
                  <a14:compatExt spid="_x0000_s15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83</xdr:row>
          <xdr:rowOff>104775</xdr:rowOff>
        </xdr:from>
        <xdr:to>
          <xdr:col>2</xdr:col>
          <xdr:colOff>476250</xdr:colOff>
          <xdr:row>83</xdr:row>
          <xdr:rowOff>352425</xdr:rowOff>
        </xdr:to>
        <xdr:sp macro="" textlink="">
          <xdr:nvSpPr>
            <xdr:cNvPr id="15531" name="Check Box 171" hidden="1">
              <a:extLst>
                <a:ext uri="{63B3BB69-23CF-44E3-9099-C40C66FF867C}">
                  <a14:compatExt spid="_x0000_s155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83</xdr:row>
          <xdr:rowOff>104775</xdr:rowOff>
        </xdr:from>
        <xdr:to>
          <xdr:col>3</xdr:col>
          <xdr:colOff>476250</xdr:colOff>
          <xdr:row>83</xdr:row>
          <xdr:rowOff>352425</xdr:rowOff>
        </xdr:to>
        <xdr:sp macro="" textlink="">
          <xdr:nvSpPr>
            <xdr:cNvPr id="15532" name="Check Box 172" hidden="1">
              <a:extLst>
                <a:ext uri="{63B3BB69-23CF-44E3-9099-C40C66FF867C}">
                  <a14:compatExt spid="_x0000_s155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84</xdr:row>
          <xdr:rowOff>247650</xdr:rowOff>
        </xdr:from>
        <xdr:to>
          <xdr:col>2</xdr:col>
          <xdr:colOff>476250</xdr:colOff>
          <xdr:row>85</xdr:row>
          <xdr:rowOff>209550</xdr:rowOff>
        </xdr:to>
        <xdr:sp macro="" textlink="">
          <xdr:nvSpPr>
            <xdr:cNvPr id="15533" name="Check Box 173" hidden="1">
              <a:extLst>
                <a:ext uri="{63B3BB69-23CF-44E3-9099-C40C66FF867C}">
                  <a14:compatExt spid="_x0000_s15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84</xdr:row>
          <xdr:rowOff>247650</xdr:rowOff>
        </xdr:from>
        <xdr:to>
          <xdr:col>3</xdr:col>
          <xdr:colOff>476250</xdr:colOff>
          <xdr:row>85</xdr:row>
          <xdr:rowOff>209550</xdr:rowOff>
        </xdr:to>
        <xdr:sp macro="" textlink="">
          <xdr:nvSpPr>
            <xdr:cNvPr id="15534" name="Check Box 174" hidden="1">
              <a:extLst>
                <a:ext uri="{63B3BB69-23CF-44E3-9099-C40C66FF867C}">
                  <a14:compatExt spid="_x0000_s15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86</xdr:row>
          <xdr:rowOff>123825</xdr:rowOff>
        </xdr:from>
        <xdr:to>
          <xdr:col>2</xdr:col>
          <xdr:colOff>476250</xdr:colOff>
          <xdr:row>86</xdr:row>
          <xdr:rowOff>371475</xdr:rowOff>
        </xdr:to>
        <xdr:sp macro="" textlink="">
          <xdr:nvSpPr>
            <xdr:cNvPr id="15535" name="Check Box 175" hidden="1">
              <a:extLst>
                <a:ext uri="{63B3BB69-23CF-44E3-9099-C40C66FF867C}">
                  <a14:compatExt spid="_x0000_s155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86</xdr:row>
          <xdr:rowOff>123825</xdr:rowOff>
        </xdr:from>
        <xdr:to>
          <xdr:col>3</xdr:col>
          <xdr:colOff>476250</xdr:colOff>
          <xdr:row>86</xdr:row>
          <xdr:rowOff>371475</xdr:rowOff>
        </xdr:to>
        <xdr:sp macro="" textlink="">
          <xdr:nvSpPr>
            <xdr:cNvPr id="15536" name="Check Box 176" hidden="1">
              <a:extLst>
                <a:ext uri="{63B3BB69-23CF-44E3-9099-C40C66FF867C}">
                  <a14:compatExt spid="_x0000_s15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87</xdr:row>
          <xdr:rowOff>152400</xdr:rowOff>
        </xdr:from>
        <xdr:to>
          <xdr:col>2</xdr:col>
          <xdr:colOff>476250</xdr:colOff>
          <xdr:row>87</xdr:row>
          <xdr:rowOff>400050</xdr:rowOff>
        </xdr:to>
        <xdr:sp macro="" textlink="">
          <xdr:nvSpPr>
            <xdr:cNvPr id="15537" name="Check Box 177" hidden="1">
              <a:extLst>
                <a:ext uri="{63B3BB69-23CF-44E3-9099-C40C66FF867C}">
                  <a14:compatExt spid="_x0000_s15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87</xdr:row>
          <xdr:rowOff>152400</xdr:rowOff>
        </xdr:from>
        <xdr:to>
          <xdr:col>3</xdr:col>
          <xdr:colOff>476250</xdr:colOff>
          <xdr:row>87</xdr:row>
          <xdr:rowOff>400050</xdr:rowOff>
        </xdr:to>
        <xdr:sp macro="" textlink="">
          <xdr:nvSpPr>
            <xdr:cNvPr id="15538" name="Check Box 178" hidden="1">
              <a:extLst>
                <a:ext uri="{63B3BB69-23CF-44E3-9099-C40C66FF867C}">
                  <a14:compatExt spid="_x0000_s15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91</xdr:row>
          <xdr:rowOff>142875</xdr:rowOff>
        </xdr:from>
        <xdr:to>
          <xdr:col>2</xdr:col>
          <xdr:colOff>476250</xdr:colOff>
          <xdr:row>91</xdr:row>
          <xdr:rowOff>390525</xdr:rowOff>
        </xdr:to>
        <xdr:sp macro="" textlink="">
          <xdr:nvSpPr>
            <xdr:cNvPr id="15539" name="Check Box 179" hidden="1">
              <a:extLst>
                <a:ext uri="{63B3BB69-23CF-44E3-9099-C40C66FF867C}">
                  <a14:compatExt spid="_x0000_s15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91</xdr:row>
          <xdr:rowOff>142875</xdr:rowOff>
        </xdr:from>
        <xdr:to>
          <xdr:col>3</xdr:col>
          <xdr:colOff>476250</xdr:colOff>
          <xdr:row>91</xdr:row>
          <xdr:rowOff>390525</xdr:rowOff>
        </xdr:to>
        <xdr:sp macro="" textlink="">
          <xdr:nvSpPr>
            <xdr:cNvPr id="15540" name="Check Box 180" hidden="1">
              <a:extLst>
                <a:ext uri="{63B3BB69-23CF-44E3-9099-C40C66FF867C}">
                  <a14:compatExt spid="_x0000_s15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92</xdr:row>
          <xdr:rowOff>142875</xdr:rowOff>
        </xdr:from>
        <xdr:to>
          <xdr:col>2</xdr:col>
          <xdr:colOff>476250</xdr:colOff>
          <xdr:row>92</xdr:row>
          <xdr:rowOff>390525</xdr:rowOff>
        </xdr:to>
        <xdr:sp macro="" textlink="">
          <xdr:nvSpPr>
            <xdr:cNvPr id="15541" name="Check Box 181" hidden="1">
              <a:extLst>
                <a:ext uri="{63B3BB69-23CF-44E3-9099-C40C66FF867C}">
                  <a14:compatExt spid="_x0000_s15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92</xdr:row>
          <xdr:rowOff>142875</xdr:rowOff>
        </xdr:from>
        <xdr:to>
          <xdr:col>3</xdr:col>
          <xdr:colOff>476250</xdr:colOff>
          <xdr:row>92</xdr:row>
          <xdr:rowOff>390525</xdr:rowOff>
        </xdr:to>
        <xdr:sp macro="" textlink="">
          <xdr:nvSpPr>
            <xdr:cNvPr id="15542" name="Check Box 182" hidden="1">
              <a:extLst>
                <a:ext uri="{63B3BB69-23CF-44E3-9099-C40C66FF867C}">
                  <a14:compatExt spid="_x0000_s15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93</xdr:row>
          <xdr:rowOff>266700</xdr:rowOff>
        </xdr:from>
        <xdr:to>
          <xdr:col>2</xdr:col>
          <xdr:colOff>476250</xdr:colOff>
          <xdr:row>94</xdr:row>
          <xdr:rowOff>85725</xdr:rowOff>
        </xdr:to>
        <xdr:sp macro="" textlink="">
          <xdr:nvSpPr>
            <xdr:cNvPr id="15543" name="Check Box 183" hidden="1">
              <a:extLst>
                <a:ext uri="{63B3BB69-23CF-44E3-9099-C40C66FF867C}">
                  <a14:compatExt spid="_x0000_s15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93</xdr:row>
          <xdr:rowOff>266700</xdr:rowOff>
        </xdr:from>
        <xdr:to>
          <xdr:col>3</xdr:col>
          <xdr:colOff>476250</xdr:colOff>
          <xdr:row>94</xdr:row>
          <xdr:rowOff>85725</xdr:rowOff>
        </xdr:to>
        <xdr:sp macro="" textlink="">
          <xdr:nvSpPr>
            <xdr:cNvPr id="15544" name="Check Box 184" hidden="1">
              <a:extLst>
                <a:ext uri="{63B3BB69-23CF-44E3-9099-C40C66FF867C}">
                  <a14:compatExt spid="_x0000_s15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95</xdr:row>
          <xdr:rowOff>142875</xdr:rowOff>
        </xdr:from>
        <xdr:to>
          <xdr:col>2</xdr:col>
          <xdr:colOff>476250</xdr:colOff>
          <xdr:row>95</xdr:row>
          <xdr:rowOff>390525</xdr:rowOff>
        </xdr:to>
        <xdr:sp macro="" textlink="">
          <xdr:nvSpPr>
            <xdr:cNvPr id="15545" name="Check Box 185" hidden="1">
              <a:extLst>
                <a:ext uri="{63B3BB69-23CF-44E3-9099-C40C66FF867C}">
                  <a14:compatExt spid="_x0000_s15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95</xdr:row>
          <xdr:rowOff>142875</xdr:rowOff>
        </xdr:from>
        <xdr:to>
          <xdr:col>3</xdr:col>
          <xdr:colOff>476250</xdr:colOff>
          <xdr:row>95</xdr:row>
          <xdr:rowOff>390525</xdr:rowOff>
        </xdr:to>
        <xdr:sp macro="" textlink="">
          <xdr:nvSpPr>
            <xdr:cNvPr id="15546" name="Check Box 186" hidden="1">
              <a:extLst>
                <a:ext uri="{63B3BB69-23CF-44E3-9099-C40C66FF867C}">
                  <a14:compatExt spid="_x0000_s15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96</xdr:row>
          <xdr:rowOff>123825</xdr:rowOff>
        </xdr:from>
        <xdr:to>
          <xdr:col>2</xdr:col>
          <xdr:colOff>476250</xdr:colOff>
          <xdr:row>96</xdr:row>
          <xdr:rowOff>371475</xdr:rowOff>
        </xdr:to>
        <xdr:sp macro="" textlink="">
          <xdr:nvSpPr>
            <xdr:cNvPr id="15547" name="Check Box 187" hidden="1">
              <a:extLst>
                <a:ext uri="{63B3BB69-23CF-44E3-9099-C40C66FF867C}">
                  <a14:compatExt spid="_x0000_s155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96</xdr:row>
          <xdr:rowOff>123825</xdr:rowOff>
        </xdr:from>
        <xdr:to>
          <xdr:col>3</xdr:col>
          <xdr:colOff>476250</xdr:colOff>
          <xdr:row>96</xdr:row>
          <xdr:rowOff>371475</xdr:rowOff>
        </xdr:to>
        <xdr:sp macro="" textlink="">
          <xdr:nvSpPr>
            <xdr:cNvPr id="15548" name="Check Box 188" hidden="1">
              <a:extLst>
                <a:ext uri="{63B3BB69-23CF-44E3-9099-C40C66FF867C}">
                  <a14:compatExt spid="_x0000_s15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97</xdr:row>
          <xdr:rowOff>142875</xdr:rowOff>
        </xdr:from>
        <xdr:to>
          <xdr:col>2</xdr:col>
          <xdr:colOff>476250</xdr:colOff>
          <xdr:row>97</xdr:row>
          <xdr:rowOff>390525</xdr:rowOff>
        </xdr:to>
        <xdr:sp macro="" textlink="">
          <xdr:nvSpPr>
            <xdr:cNvPr id="15549" name="Check Box 189" hidden="1">
              <a:extLst>
                <a:ext uri="{63B3BB69-23CF-44E3-9099-C40C66FF867C}">
                  <a14:compatExt spid="_x0000_s15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97</xdr:row>
          <xdr:rowOff>142875</xdr:rowOff>
        </xdr:from>
        <xdr:to>
          <xdr:col>3</xdr:col>
          <xdr:colOff>476250</xdr:colOff>
          <xdr:row>97</xdr:row>
          <xdr:rowOff>390525</xdr:rowOff>
        </xdr:to>
        <xdr:sp macro="" textlink="">
          <xdr:nvSpPr>
            <xdr:cNvPr id="15550" name="Check Box 190" hidden="1">
              <a:extLst>
                <a:ext uri="{63B3BB69-23CF-44E3-9099-C40C66FF867C}">
                  <a14:compatExt spid="_x0000_s155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9" Type="http://schemas.openxmlformats.org/officeDocument/2006/relationships/ctrlProp" Target="../ctrlProps/ctrlProp38.xml"/><Relationship Id="rId21" Type="http://schemas.openxmlformats.org/officeDocument/2006/relationships/ctrlProp" Target="../ctrlProps/ctrlProp20.xml"/><Relationship Id="rId34" Type="http://schemas.openxmlformats.org/officeDocument/2006/relationships/ctrlProp" Target="../ctrlProps/ctrlProp33.xml"/><Relationship Id="rId42" Type="http://schemas.openxmlformats.org/officeDocument/2006/relationships/ctrlProp" Target="../ctrlProps/ctrlProp41.xml"/><Relationship Id="rId47" Type="http://schemas.openxmlformats.org/officeDocument/2006/relationships/ctrlProp" Target="../ctrlProps/ctrlProp46.xml"/><Relationship Id="rId50" Type="http://schemas.openxmlformats.org/officeDocument/2006/relationships/ctrlProp" Target="../ctrlProps/ctrlProp49.xml"/><Relationship Id="rId55" Type="http://schemas.openxmlformats.org/officeDocument/2006/relationships/ctrlProp" Target="../ctrlProps/ctrlProp54.xml"/><Relationship Id="rId63" Type="http://schemas.openxmlformats.org/officeDocument/2006/relationships/ctrlProp" Target="../ctrlProps/ctrlProp62.xml"/><Relationship Id="rId68" Type="http://schemas.openxmlformats.org/officeDocument/2006/relationships/ctrlProp" Target="../ctrlProps/ctrlProp67.xml"/><Relationship Id="rId7" Type="http://schemas.openxmlformats.org/officeDocument/2006/relationships/ctrlProp" Target="../ctrlProps/ctrlProp6.xml"/><Relationship Id="rId2" Type="http://schemas.openxmlformats.org/officeDocument/2006/relationships/drawing" Target="../drawings/drawing2.xml"/><Relationship Id="rId16" Type="http://schemas.openxmlformats.org/officeDocument/2006/relationships/ctrlProp" Target="../ctrlProps/ctrlProp15.xml"/><Relationship Id="rId29" Type="http://schemas.openxmlformats.org/officeDocument/2006/relationships/ctrlProp" Target="../ctrlProps/ctrlProp28.xml"/><Relationship Id="rId1" Type="http://schemas.openxmlformats.org/officeDocument/2006/relationships/printerSettings" Target="../printerSettings/printerSettings2.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32" Type="http://schemas.openxmlformats.org/officeDocument/2006/relationships/ctrlProp" Target="../ctrlProps/ctrlProp31.xml"/><Relationship Id="rId37" Type="http://schemas.openxmlformats.org/officeDocument/2006/relationships/ctrlProp" Target="../ctrlProps/ctrlProp36.xml"/><Relationship Id="rId40" Type="http://schemas.openxmlformats.org/officeDocument/2006/relationships/ctrlProp" Target="../ctrlProps/ctrlProp39.xml"/><Relationship Id="rId45" Type="http://schemas.openxmlformats.org/officeDocument/2006/relationships/ctrlProp" Target="../ctrlProps/ctrlProp44.xml"/><Relationship Id="rId53" Type="http://schemas.openxmlformats.org/officeDocument/2006/relationships/ctrlProp" Target="../ctrlProps/ctrlProp52.xml"/><Relationship Id="rId58" Type="http://schemas.openxmlformats.org/officeDocument/2006/relationships/ctrlProp" Target="../ctrlProps/ctrlProp57.xml"/><Relationship Id="rId66" Type="http://schemas.openxmlformats.org/officeDocument/2006/relationships/ctrlProp" Target="../ctrlProps/ctrlProp65.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28" Type="http://schemas.openxmlformats.org/officeDocument/2006/relationships/ctrlProp" Target="../ctrlProps/ctrlProp27.xml"/><Relationship Id="rId36" Type="http://schemas.openxmlformats.org/officeDocument/2006/relationships/ctrlProp" Target="../ctrlProps/ctrlProp35.xml"/><Relationship Id="rId49" Type="http://schemas.openxmlformats.org/officeDocument/2006/relationships/ctrlProp" Target="../ctrlProps/ctrlProp48.xml"/><Relationship Id="rId57" Type="http://schemas.openxmlformats.org/officeDocument/2006/relationships/ctrlProp" Target="../ctrlProps/ctrlProp56.xml"/><Relationship Id="rId61" Type="http://schemas.openxmlformats.org/officeDocument/2006/relationships/ctrlProp" Target="../ctrlProps/ctrlProp60.xml"/><Relationship Id="rId10" Type="http://schemas.openxmlformats.org/officeDocument/2006/relationships/ctrlProp" Target="../ctrlProps/ctrlProp9.xml"/><Relationship Id="rId19" Type="http://schemas.openxmlformats.org/officeDocument/2006/relationships/ctrlProp" Target="../ctrlProps/ctrlProp18.xml"/><Relationship Id="rId31" Type="http://schemas.openxmlformats.org/officeDocument/2006/relationships/ctrlProp" Target="../ctrlProps/ctrlProp30.xml"/><Relationship Id="rId44" Type="http://schemas.openxmlformats.org/officeDocument/2006/relationships/ctrlProp" Target="../ctrlProps/ctrlProp43.xml"/><Relationship Id="rId52" Type="http://schemas.openxmlformats.org/officeDocument/2006/relationships/ctrlProp" Target="../ctrlProps/ctrlProp51.xml"/><Relationship Id="rId60" Type="http://schemas.openxmlformats.org/officeDocument/2006/relationships/ctrlProp" Target="../ctrlProps/ctrlProp59.xml"/><Relationship Id="rId65" Type="http://schemas.openxmlformats.org/officeDocument/2006/relationships/ctrlProp" Target="../ctrlProps/ctrlProp64.xml"/><Relationship Id="rId4" Type="http://schemas.openxmlformats.org/officeDocument/2006/relationships/vmlDrawing" Target="../drawings/vmlDrawing4.v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 Id="rId30" Type="http://schemas.openxmlformats.org/officeDocument/2006/relationships/ctrlProp" Target="../ctrlProps/ctrlProp29.xml"/><Relationship Id="rId35" Type="http://schemas.openxmlformats.org/officeDocument/2006/relationships/ctrlProp" Target="../ctrlProps/ctrlProp34.xml"/><Relationship Id="rId43" Type="http://schemas.openxmlformats.org/officeDocument/2006/relationships/ctrlProp" Target="../ctrlProps/ctrlProp42.xml"/><Relationship Id="rId48" Type="http://schemas.openxmlformats.org/officeDocument/2006/relationships/ctrlProp" Target="../ctrlProps/ctrlProp47.xml"/><Relationship Id="rId56" Type="http://schemas.openxmlformats.org/officeDocument/2006/relationships/ctrlProp" Target="../ctrlProps/ctrlProp55.xml"/><Relationship Id="rId64" Type="http://schemas.openxmlformats.org/officeDocument/2006/relationships/ctrlProp" Target="../ctrlProps/ctrlProp63.xml"/><Relationship Id="rId69" Type="http://schemas.openxmlformats.org/officeDocument/2006/relationships/ctrlProp" Target="../ctrlProps/ctrlProp68.xml"/><Relationship Id="rId8" Type="http://schemas.openxmlformats.org/officeDocument/2006/relationships/ctrlProp" Target="../ctrlProps/ctrlProp7.xml"/><Relationship Id="rId51" Type="http://schemas.openxmlformats.org/officeDocument/2006/relationships/ctrlProp" Target="../ctrlProps/ctrlProp50.xml"/><Relationship Id="rId3" Type="http://schemas.openxmlformats.org/officeDocument/2006/relationships/vmlDrawing" Target="../drawings/vmlDrawing3.v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33" Type="http://schemas.openxmlformats.org/officeDocument/2006/relationships/ctrlProp" Target="../ctrlProps/ctrlProp32.xml"/><Relationship Id="rId38" Type="http://schemas.openxmlformats.org/officeDocument/2006/relationships/ctrlProp" Target="../ctrlProps/ctrlProp37.xml"/><Relationship Id="rId46" Type="http://schemas.openxmlformats.org/officeDocument/2006/relationships/ctrlProp" Target="../ctrlProps/ctrlProp45.xml"/><Relationship Id="rId59" Type="http://schemas.openxmlformats.org/officeDocument/2006/relationships/ctrlProp" Target="../ctrlProps/ctrlProp58.xml"/><Relationship Id="rId67" Type="http://schemas.openxmlformats.org/officeDocument/2006/relationships/ctrlProp" Target="../ctrlProps/ctrlProp66.xml"/><Relationship Id="rId20" Type="http://schemas.openxmlformats.org/officeDocument/2006/relationships/ctrlProp" Target="../ctrlProps/ctrlProp19.xml"/><Relationship Id="rId41" Type="http://schemas.openxmlformats.org/officeDocument/2006/relationships/ctrlProp" Target="../ctrlProps/ctrlProp40.xml"/><Relationship Id="rId54" Type="http://schemas.openxmlformats.org/officeDocument/2006/relationships/ctrlProp" Target="../ctrlProps/ctrlProp53.xml"/><Relationship Id="rId62" Type="http://schemas.openxmlformats.org/officeDocument/2006/relationships/ctrlProp" Target="../ctrlProps/ctrlProp6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2.xml"/><Relationship Id="rId13" Type="http://schemas.openxmlformats.org/officeDocument/2006/relationships/ctrlProp" Target="../ctrlProps/ctrlProp77.xml"/><Relationship Id="rId18" Type="http://schemas.openxmlformats.org/officeDocument/2006/relationships/ctrlProp" Target="../ctrlProps/ctrlProp82.xml"/><Relationship Id="rId26" Type="http://schemas.openxmlformats.org/officeDocument/2006/relationships/ctrlProp" Target="../ctrlProps/ctrlProp90.xml"/><Relationship Id="rId39" Type="http://schemas.openxmlformats.org/officeDocument/2006/relationships/ctrlProp" Target="../ctrlProps/ctrlProp103.xml"/><Relationship Id="rId3" Type="http://schemas.openxmlformats.org/officeDocument/2006/relationships/vmlDrawing" Target="../drawings/vmlDrawing5.vml"/><Relationship Id="rId21" Type="http://schemas.openxmlformats.org/officeDocument/2006/relationships/ctrlProp" Target="../ctrlProps/ctrlProp85.xml"/><Relationship Id="rId34" Type="http://schemas.openxmlformats.org/officeDocument/2006/relationships/ctrlProp" Target="../ctrlProps/ctrlProp98.xml"/><Relationship Id="rId42" Type="http://schemas.openxmlformats.org/officeDocument/2006/relationships/ctrlProp" Target="../ctrlProps/ctrlProp106.xml"/><Relationship Id="rId47" Type="http://schemas.openxmlformats.org/officeDocument/2006/relationships/ctrlProp" Target="../ctrlProps/ctrlProp111.xml"/><Relationship Id="rId7" Type="http://schemas.openxmlformats.org/officeDocument/2006/relationships/ctrlProp" Target="../ctrlProps/ctrlProp71.xml"/><Relationship Id="rId12" Type="http://schemas.openxmlformats.org/officeDocument/2006/relationships/ctrlProp" Target="../ctrlProps/ctrlProp76.xml"/><Relationship Id="rId17" Type="http://schemas.openxmlformats.org/officeDocument/2006/relationships/ctrlProp" Target="../ctrlProps/ctrlProp81.xml"/><Relationship Id="rId25" Type="http://schemas.openxmlformats.org/officeDocument/2006/relationships/ctrlProp" Target="../ctrlProps/ctrlProp89.xml"/><Relationship Id="rId33" Type="http://schemas.openxmlformats.org/officeDocument/2006/relationships/ctrlProp" Target="../ctrlProps/ctrlProp97.xml"/><Relationship Id="rId38" Type="http://schemas.openxmlformats.org/officeDocument/2006/relationships/ctrlProp" Target="../ctrlProps/ctrlProp102.xml"/><Relationship Id="rId46" Type="http://schemas.openxmlformats.org/officeDocument/2006/relationships/ctrlProp" Target="../ctrlProps/ctrlProp110.xml"/><Relationship Id="rId2" Type="http://schemas.openxmlformats.org/officeDocument/2006/relationships/drawing" Target="../drawings/drawing3.xml"/><Relationship Id="rId16" Type="http://schemas.openxmlformats.org/officeDocument/2006/relationships/ctrlProp" Target="../ctrlProps/ctrlProp80.xml"/><Relationship Id="rId20" Type="http://schemas.openxmlformats.org/officeDocument/2006/relationships/ctrlProp" Target="../ctrlProps/ctrlProp84.xml"/><Relationship Id="rId29" Type="http://schemas.openxmlformats.org/officeDocument/2006/relationships/ctrlProp" Target="../ctrlProps/ctrlProp93.xml"/><Relationship Id="rId41" Type="http://schemas.openxmlformats.org/officeDocument/2006/relationships/ctrlProp" Target="../ctrlProps/ctrlProp105.xml"/><Relationship Id="rId1" Type="http://schemas.openxmlformats.org/officeDocument/2006/relationships/printerSettings" Target="../printerSettings/printerSettings3.bin"/><Relationship Id="rId6" Type="http://schemas.openxmlformats.org/officeDocument/2006/relationships/ctrlProp" Target="../ctrlProps/ctrlProp70.xml"/><Relationship Id="rId11" Type="http://schemas.openxmlformats.org/officeDocument/2006/relationships/ctrlProp" Target="../ctrlProps/ctrlProp75.xml"/><Relationship Id="rId24" Type="http://schemas.openxmlformats.org/officeDocument/2006/relationships/ctrlProp" Target="../ctrlProps/ctrlProp88.xml"/><Relationship Id="rId32" Type="http://schemas.openxmlformats.org/officeDocument/2006/relationships/ctrlProp" Target="../ctrlProps/ctrlProp96.xml"/><Relationship Id="rId37" Type="http://schemas.openxmlformats.org/officeDocument/2006/relationships/ctrlProp" Target="../ctrlProps/ctrlProp101.xml"/><Relationship Id="rId40" Type="http://schemas.openxmlformats.org/officeDocument/2006/relationships/ctrlProp" Target="../ctrlProps/ctrlProp104.xml"/><Relationship Id="rId45" Type="http://schemas.openxmlformats.org/officeDocument/2006/relationships/ctrlProp" Target="../ctrlProps/ctrlProp109.xml"/><Relationship Id="rId5" Type="http://schemas.openxmlformats.org/officeDocument/2006/relationships/ctrlProp" Target="../ctrlProps/ctrlProp69.xml"/><Relationship Id="rId15" Type="http://schemas.openxmlformats.org/officeDocument/2006/relationships/ctrlProp" Target="../ctrlProps/ctrlProp79.xml"/><Relationship Id="rId23" Type="http://schemas.openxmlformats.org/officeDocument/2006/relationships/ctrlProp" Target="../ctrlProps/ctrlProp87.xml"/><Relationship Id="rId28" Type="http://schemas.openxmlformats.org/officeDocument/2006/relationships/ctrlProp" Target="../ctrlProps/ctrlProp92.xml"/><Relationship Id="rId36" Type="http://schemas.openxmlformats.org/officeDocument/2006/relationships/ctrlProp" Target="../ctrlProps/ctrlProp100.xml"/><Relationship Id="rId10" Type="http://schemas.openxmlformats.org/officeDocument/2006/relationships/ctrlProp" Target="../ctrlProps/ctrlProp74.xml"/><Relationship Id="rId19" Type="http://schemas.openxmlformats.org/officeDocument/2006/relationships/ctrlProp" Target="../ctrlProps/ctrlProp83.xml"/><Relationship Id="rId31" Type="http://schemas.openxmlformats.org/officeDocument/2006/relationships/ctrlProp" Target="../ctrlProps/ctrlProp95.xml"/><Relationship Id="rId44" Type="http://schemas.openxmlformats.org/officeDocument/2006/relationships/ctrlProp" Target="../ctrlProps/ctrlProp108.xml"/><Relationship Id="rId4" Type="http://schemas.openxmlformats.org/officeDocument/2006/relationships/vmlDrawing" Target="../drawings/vmlDrawing6.vml"/><Relationship Id="rId9" Type="http://schemas.openxmlformats.org/officeDocument/2006/relationships/ctrlProp" Target="../ctrlProps/ctrlProp73.xml"/><Relationship Id="rId14" Type="http://schemas.openxmlformats.org/officeDocument/2006/relationships/ctrlProp" Target="../ctrlProps/ctrlProp78.xml"/><Relationship Id="rId22" Type="http://schemas.openxmlformats.org/officeDocument/2006/relationships/ctrlProp" Target="../ctrlProps/ctrlProp86.xml"/><Relationship Id="rId27" Type="http://schemas.openxmlformats.org/officeDocument/2006/relationships/ctrlProp" Target="../ctrlProps/ctrlProp91.xml"/><Relationship Id="rId30" Type="http://schemas.openxmlformats.org/officeDocument/2006/relationships/ctrlProp" Target="../ctrlProps/ctrlProp94.xml"/><Relationship Id="rId35" Type="http://schemas.openxmlformats.org/officeDocument/2006/relationships/ctrlProp" Target="../ctrlProps/ctrlProp99.xml"/><Relationship Id="rId43" Type="http://schemas.openxmlformats.org/officeDocument/2006/relationships/ctrlProp" Target="../ctrlProps/ctrlProp107.xml"/><Relationship Id="rId48" Type="http://schemas.openxmlformats.org/officeDocument/2006/relationships/ctrlProp" Target="../ctrlProps/ctrlProp11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16.xml"/><Relationship Id="rId13" Type="http://schemas.openxmlformats.org/officeDocument/2006/relationships/ctrlProp" Target="../ctrlProps/ctrlProp121.xml"/><Relationship Id="rId18" Type="http://schemas.openxmlformats.org/officeDocument/2006/relationships/ctrlProp" Target="../ctrlProps/ctrlProp126.xml"/><Relationship Id="rId26" Type="http://schemas.openxmlformats.org/officeDocument/2006/relationships/ctrlProp" Target="../ctrlProps/ctrlProp134.xml"/><Relationship Id="rId3" Type="http://schemas.openxmlformats.org/officeDocument/2006/relationships/vmlDrawing" Target="../drawings/vmlDrawing7.vml"/><Relationship Id="rId21" Type="http://schemas.openxmlformats.org/officeDocument/2006/relationships/ctrlProp" Target="../ctrlProps/ctrlProp129.xml"/><Relationship Id="rId34" Type="http://schemas.openxmlformats.org/officeDocument/2006/relationships/ctrlProp" Target="../ctrlProps/ctrlProp142.xml"/><Relationship Id="rId7" Type="http://schemas.openxmlformats.org/officeDocument/2006/relationships/ctrlProp" Target="../ctrlProps/ctrlProp115.xml"/><Relationship Id="rId12" Type="http://schemas.openxmlformats.org/officeDocument/2006/relationships/ctrlProp" Target="../ctrlProps/ctrlProp120.xml"/><Relationship Id="rId17" Type="http://schemas.openxmlformats.org/officeDocument/2006/relationships/ctrlProp" Target="../ctrlProps/ctrlProp125.xml"/><Relationship Id="rId25" Type="http://schemas.openxmlformats.org/officeDocument/2006/relationships/ctrlProp" Target="../ctrlProps/ctrlProp133.xml"/><Relationship Id="rId33" Type="http://schemas.openxmlformats.org/officeDocument/2006/relationships/ctrlProp" Target="../ctrlProps/ctrlProp141.xml"/><Relationship Id="rId38" Type="http://schemas.openxmlformats.org/officeDocument/2006/relationships/ctrlProp" Target="../ctrlProps/ctrlProp146.xml"/><Relationship Id="rId2" Type="http://schemas.openxmlformats.org/officeDocument/2006/relationships/drawing" Target="../drawings/drawing4.xml"/><Relationship Id="rId16" Type="http://schemas.openxmlformats.org/officeDocument/2006/relationships/ctrlProp" Target="../ctrlProps/ctrlProp124.xml"/><Relationship Id="rId20" Type="http://schemas.openxmlformats.org/officeDocument/2006/relationships/ctrlProp" Target="../ctrlProps/ctrlProp128.xml"/><Relationship Id="rId29" Type="http://schemas.openxmlformats.org/officeDocument/2006/relationships/ctrlProp" Target="../ctrlProps/ctrlProp137.xml"/><Relationship Id="rId1" Type="http://schemas.openxmlformats.org/officeDocument/2006/relationships/printerSettings" Target="../printerSettings/printerSettings4.bin"/><Relationship Id="rId6" Type="http://schemas.openxmlformats.org/officeDocument/2006/relationships/ctrlProp" Target="../ctrlProps/ctrlProp114.xml"/><Relationship Id="rId11" Type="http://schemas.openxmlformats.org/officeDocument/2006/relationships/ctrlProp" Target="../ctrlProps/ctrlProp119.xml"/><Relationship Id="rId24" Type="http://schemas.openxmlformats.org/officeDocument/2006/relationships/ctrlProp" Target="../ctrlProps/ctrlProp132.xml"/><Relationship Id="rId32" Type="http://schemas.openxmlformats.org/officeDocument/2006/relationships/ctrlProp" Target="../ctrlProps/ctrlProp140.xml"/><Relationship Id="rId37" Type="http://schemas.openxmlformats.org/officeDocument/2006/relationships/ctrlProp" Target="../ctrlProps/ctrlProp145.xml"/><Relationship Id="rId5" Type="http://schemas.openxmlformats.org/officeDocument/2006/relationships/ctrlProp" Target="../ctrlProps/ctrlProp113.xml"/><Relationship Id="rId15" Type="http://schemas.openxmlformats.org/officeDocument/2006/relationships/ctrlProp" Target="../ctrlProps/ctrlProp123.xml"/><Relationship Id="rId23" Type="http://schemas.openxmlformats.org/officeDocument/2006/relationships/ctrlProp" Target="../ctrlProps/ctrlProp131.xml"/><Relationship Id="rId28" Type="http://schemas.openxmlformats.org/officeDocument/2006/relationships/ctrlProp" Target="../ctrlProps/ctrlProp136.xml"/><Relationship Id="rId36" Type="http://schemas.openxmlformats.org/officeDocument/2006/relationships/ctrlProp" Target="../ctrlProps/ctrlProp144.xml"/><Relationship Id="rId10" Type="http://schemas.openxmlformats.org/officeDocument/2006/relationships/ctrlProp" Target="../ctrlProps/ctrlProp118.xml"/><Relationship Id="rId19" Type="http://schemas.openxmlformats.org/officeDocument/2006/relationships/ctrlProp" Target="../ctrlProps/ctrlProp127.xml"/><Relationship Id="rId31" Type="http://schemas.openxmlformats.org/officeDocument/2006/relationships/ctrlProp" Target="../ctrlProps/ctrlProp139.xml"/><Relationship Id="rId4" Type="http://schemas.openxmlformats.org/officeDocument/2006/relationships/vmlDrawing" Target="../drawings/vmlDrawing8.vml"/><Relationship Id="rId9" Type="http://schemas.openxmlformats.org/officeDocument/2006/relationships/ctrlProp" Target="../ctrlProps/ctrlProp117.xml"/><Relationship Id="rId14" Type="http://schemas.openxmlformats.org/officeDocument/2006/relationships/ctrlProp" Target="../ctrlProps/ctrlProp122.xml"/><Relationship Id="rId22" Type="http://schemas.openxmlformats.org/officeDocument/2006/relationships/ctrlProp" Target="../ctrlProps/ctrlProp130.xml"/><Relationship Id="rId27" Type="http://schemas.openxmlformats.org/officeDocument/2006/relationships/ctrlProp" Target="../ctrlProps/ctrlProp135.xml"/><Relationship Id="rId30" Type="http://schemas.openxmlformats.org/officeDocument/2006/relationships/ctrlProp" Target="../ctrlProps/ctrlProp138.xml"/><Relationship Id="rId35" Type="http://schemas.openxmlformats.org/officeDocument/2006/relationships/ctrlProp" Target="../ctrlProps/ctrlProp14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50.xml"/><Relationship Id="rId13" Type="http://schemas.openxmlformats.org/officeDocument/2006/relationships/ctrlProp" Target="../ctrlProps/ctrlProp155.xml"/><Relationship Id="rId18" Type="http://schemas.openxmlformats.org/officeDocument/2006/relationships/ctrlProp" Target="../ctrlProps/ctrlProp160.xml"/><Relationship Id="rId3" Type="http://schemas.openxmlformats.org/officeDocument/2006/relationships/vmlDrawing" Target="../drawings/vmlDrawing9.vml"/><Relationship Id="rId21" Type="http://schemas.openxmlformats.org/officeDocument/2006/relationships/ctrlProp" Target="../ctrlProps/ctrlProp163.xml"/><Relationship Id="rId7" Type="http://schemas.openxmlformats.org/officeDocument/2006/relationships/ctrlProp" Target="../ctrlProps/ctrlProp149.xml"/><Relationship Id="rId12" Type="http://schemas.openxmlformats.org/officeDocument/2006/relationships/ctrlProp" Target="../ctrlProps/ctrlProp154.xml"/><Relationship Id="rId17" Type="http://schemas.openxmlformats.org/officeDocument/2006/relationships/ctrlProp" Target="../ctrlProps/ctrlProp159.xml"/><Relationship Id="rId2" Type="http://schemas.openxmlformats.org/officeDocument/2006/relationships/drawing" Target="../drawings/drawing5.xml"/><Relationship Id="rId16" Type="http://schemas.openxmlformats.org/officeDocument/2006/relationships/ctrlProp" Target="../ctrlProps/ctrlProp158.xml"/><Relationship Id="rId20" Type="http://schemas.openxmlformats.org/officeDocument/2006/relationships/ctrlProp" Target="../ctrlProps/ctrlProp162.xml"/><Relationship Id="rId1" Type="http://schemas.openxmlformats.org/officeDocument/2006/relationships/printerSettings" Target="../printerSettings/printerSettings5.bin"/><Relationship Id="rId6" Type="http://schemas.openxmlformats.org/officeDocument/2006/relationships/ctrlProp" Target="../ctrlProps/ctrlProp148.xml"/><Relationship Id="rId11" Type="http://schemas.openxmlformats.org/officeDocument/2006/relationships/ctrlProp" Target="../ctrlProps/ctrlProp153.xml"/><Relationship Id="rId5" Type="http://schemas.openxmlformats.org/officeDocument/2006/relationships/ctrlProp" Target="../ctrlProps/ctrlProp147.xml"/><Relationship Id="rId15" Type="http://schemas.openxmlformats.org/officeDocument/2006/relationships/ctrlProp" Target="../ctrlProps/ctrlProp157.xml"/><Relationship Id="rId10" Type="http://schemas.openxmlformats.org/officeDocument/2006/relationships/ctrlProp" Target="../ctrlProps/ctrlProp152.xml"/><Relationship Id="rId19" Type="http://schemas.openxmlformats.org/officeDocument/2006/relationships/ctrlProp" Target="../ctrlProps/ctrlProp161.xml"/><Relationship Id="rId4" Type="http://schemas.openxmlformats.org/officeDocument/2006/relationships/vmlDrawing" Target="../drawings/vmlDrawing10.vml"/><Relationship Id="rId9" Type="http://schemas.openxmlformats.org/officeDocument/2006/relationships/ctrlProp" Target="../ctrlProps/ctrlProp151.xml"/><Relationship Id="rId14" Type="http://schemas.openxmlformats.org/officeDocument/2006/relationships/ctrlProp" Target="../ctrlProps/ctrlProp156.xml"/><Relationship Id="rId22" Type="http://schemas.openxmlformats.org/officeDocument/2006/relationships/ctrlProp" Target="../ctrlProps/ctrlProp16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68.xml"/><Relationship Id="rId13" Type="http://schemas.openxmlformats.org/officeDocument/2006/relationships/ctrlProp" Target="../ctrlProps/ctrlProp173.xml"/><Relationship Id="rId18" Type="http://schemas.openxmlformats.org/officeDocument/2006/relationships/ctrlProp" Target="../ctrlProps/ctrlProp178.xml"/><Relationship Id="rId26" Type="http://schemas.openxmlformats.org/officeDocument/2006/relationships/ctrlProp" Target="../ctrlProps/ctrlProp186.xml"/><Relationship Id="rId3" Type="http://schemas.openxmlformats.org/officeDocument/2006/relationships/vmlDrawing" Target="../drawings/vmlDrawing11.vml"/><Relationship Id="rId21" Type="http://schemas.openxmlformats.org/officeDocument/2006/relationships/ctrlProp" Target="../ctrlProps/ctrlProp181.xml"/><Relationship Id="rId34" Type="http://schemas.openxmlformats.org/officeDocument/2006/relationships/ctrlProp" Target="../ctrlProps/ctrlProp194.xml"/><Relationship Id="rId7" Type="http://schemas.openxmlformats.org/officeDocument/2006/relationships/ctrlProp" Target="../ctrlProps/ctrlProp167.xml"/><Relationship Id="rId12" Type="http://schemas.openxmlformats.org/officeDocument/2006/relationships/ctrlProp" Target="../ctrlProps/ctrlProp172.xml"/><Relationship Id="rId17" Type="http://schemas.openxmlformats.org/officeDocument/2006/relationships/ctrlProp" Target="../ctrlProps/ctrlProp177.xml"/><Relationship Id="rId25" Type="http://schemas.openxmlformats.org/officeDocument/2006/relationships/ctrlProp" Target="../ctrlProps/ctrlProp185.xml"/><Relationship Id="rId33" Type="http://schemas.openxmlformats.org/officeDocument/2006/relationships/ctrlProp" Target="../ctrlProps/ctrlProp193.xml"/><Relationship Id="rId38" Type="http://schemas.openxmlformats.org/officeDocument/2006/relationships/ctrlProp" Target="../ctrlProps/ctrlProp198.xml"/><Relationship Id="rId2" Type="http://schemas.openxmlformats.org/officeDocument/2006/relationships/drawing" Target="../drawings/drawing6.xml"/><Relationship Id="rId16" Type="http://schemas.openxmlformats.org/officeDocument/2006/relationships/ctrlProp" Target="../ctrlProps/ctrlProp176.xml"/><Relationship Id="rId20" Type="http://schemas.openxmlformats.org/officeDocument/2006/relationships/ctrlProp" Target="../ctrlProps/ctrlProp180.xml"/><Relationship Id="rId29" Type="http://schemas.openxmlformats.org/officeDocument/2006/relationships/ctrlProp" Target="../ctrlProps/ctrlProp189.xml"/><Relationship Id="rId1" Type="http://schemas.openxmlformats.org/officeDocument/2006/relationships/printerSettings" Target="../printerSettings/printerSettings6.bin"/><Relationship Id="rId6" Type="http://schemas.openxmlformats.org/officeDocument/2006/relationships/ctrlProp" Target="../ctrlProps/ctrlProp166.xml"/><Relationship Id="rId11" Type="http://schemas.openxmlformats.org/officeDocument/2006/relationships/ctrlProp" Target="../ctrlProps/ctrlProp171.xml"/><Relationship Id="rId24" Type="http://schemas.openxmlformats.org/officeDocument/2006/relationships/ctrlProp" Target="../ctrlProps/ctrlProp184.xml"/><Relationship Id="rId32" Type="http://schemas.openxmlformats.org/officeDocument/2006/relationships/ctrlProp" Target="../ctrlProps/ctrlProp192.xml"/><Relationship Id="rId37" Type="http://schemas.openxmlformats.org/officeDocument/2006/relationships/ctrlProp" Target="../ctrlProps/ctrlProp197.xml"/><Relationship Id="rId5" Type="http://schemas.openxmlformats.org/officeDocument/2006/relationships/ctrlProp" Target="../ctrlProps/ctrlProp165.xml"/><Relationship Id="rId15" Type="http://schemas.openxmlformats.org/officeDocument/2006/relationships/ctrlProp" Target="../ctrlProps/ctrlProp175.xml"/><Relationship Id="rId23" Type="http://schemas.openxmlformats.org/officeDocument/2006/relationships/ctrlProp" Target="../ctrlProps/ctrlProp183.xml"/><Relationship Id="rId28" Type="http://schemas.openxmlformats.org/officeDocument/2006/relationships/ctrlProp" Target="../ctrlProps/ctrlProp188.xml"/><Relationship Id="rId36" Type="http://schemas.openxmlformats.org/officeDocument/2006/relationships/ctrlProp" Target="../ctrlProps/ctrlProp196.xml"/><Relationship Id="rId10" Type="http://schemas.openxmlformats.org/officeDocument/2006/relationships/ctrlProp" Target="../ctrlProps/ctrlProp170.xml"/><Relationship Id="rId19" Type="http://schemas.openxmlformats.org/officeDocument/2006/relationships/ctrlProp" Target="../ctrlProps/ctrlProp179.xml"/><Relationship Id="rId31" Type="http://schemas.openxmlformats.org/officeDocument/2006/relationships/ctrlProp" Target="../ctrlProps/ctrlProp191.xml"/><Relationship Id="rId4" Type="http://schemas.openxmlformats.org/officeDocument/2006/relationships/vmlDrawing" Target="../drawings/vmlDrawing12.vml"/><Relationship Id="rId9" Type="http://schemas.openxmlformats.org/officeDocument/2006/relationships/ctrlProp" Target="../ctrlProps/ctrlProp169.xml"/><Relationship Id="rId14" Type="http://schemas.openxmlformats.org/officeDocument/2006/relationships/ctrlProp" Target="../ctrlProps/ctrlProp174.xml"/><Relationship Id="rId22" Type="http://schemas.openxmlformats.org/officeDocument/2006/relationships/ctrlProp" Target="../ctrlProps/ctrlProp182.xml"/><Relationship Id="rId27" Type="http://schemas.openxmlformats.org/officeDocument/2006/relationships/ctrlProp" Target="../ctrlProps/ctrlProp187.xml"/><Relationship Id="rId30" Type="http://schemas.openxmlformats.org/officeDocument/2006/relationships/ctrlProp" Target="../ctrlProps/ctrlProp190.xml"/><Relationship Id="rId35" Type="http://schemas.openxmlformats.org/officeDocument/2006/relationships/ctrlProp" Target="../ctrlProps/ctrlProp195.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220.xml"/><Relationship Id="rId21" Type="http://schemas.openxmlformats.org/officeDocument/2006/relationships/ctrlProp" Target="../ctrlProps/ctrlProp215.xml"/><Relationship Id="rId34" Type="http://schemas.openxmlformats.org/officeDocument/2006/relationships/ctrlProp" Target="../ctrlProps/ctrlProp228.xml"/><Relationship Id="rId42" Type="http://schemas.openxmlformats.org/officeDocument/2006/relationships/ctrlProp" Target="../ctrlProps/ctrlProp236.xml"/><Relationship Id="rId47" Type="http://schemas.openxmlformats.org/officeDocument/2006/relationships/ctrlProp" Target="../ctrlProps/ctrlProp241.xml"/><Relationship Id="rId50" Type="http://schemas.openxmlformats.org/officeDocument/2006/relationships/ctrlProp" Target="../ctrlProps/ctrlProp244.xml"/><Relationship Id="rId55" Type="http://schemas.openxmlformats.org/officeDocument/2006/relationships/ctrlProp" Target="../ctrlProps/ctrlProp249.xml"/><Relationship Id="rId63" Type="http://schemas.openxmlformats.org/officeDocument/2006/relationships/ctrlProp" Target="../ctrlProps/ctrlProp257.xml"/><Relationship Id="rId68" Type="http://schemas.openxmlformats.org/officeDocument/2006/relationships/ctrlProp" Target="../ctrlProps/ctrlProp262.xml"/><Relationship Id="rId76" Type="http://schemas.openxmlformats.org/officeDocument/2006/relationships/ctrlProp" Target="../ctrlProps/ctrlProp270.xml"/><Relationship Id="rId84" Type="http://schemas.openxmlformats.org/officeDocument/2006/relationships/ctrlProp" Target="../ctrlProps/ctrlProp278.xml"/><Relationship Id="rId89" Type="http://schemas.openxmlformats.org/officeDocument/2006/relationships/ctrlProp" Target="../ctrlProps/ctrlProp283.xml"/><Relationship Id="rId97" Type="http://schemas.openxmlformats.org/officeDocument/2006/relationships/ctrlProp" Target="../ctrlProps/ctrlProp291.xml"/><Relationship Id="rId7" Type="http://schemas.openxmlformats.org/officeDocument/2006/relationships/ctrlProp" Target="../ctrlProps/ctrlProp201.xml"/><Relationship Id="rId71" Type="http://schemas.openxmlformats.org/officeDocument/2006/relationships/ctrlProp" Target="../ctrlProps/ctrlProp265.xml"/><Relationship Id="rId92" Type="http://schemas.openxmlformats.org/officeDocument/2006/relationships/ctrlProp" Target="../ctrlProps/ctrlProp286.xml"/><Relationship Id="rId2" Type="http://schemas.openxmlformats.org/officeDocument/2006/relationships/drawing" Target="../drawings/drawing7.xml"/><Relationship Id="rId16" Type="http://schemas.openxmlformats.org/officeDocument/2006/relationships/ctrlProp" Target="../ctrlProps/ctrlProp210.xml"/><Relationship Id="rId29" Type="http://schemas.openxmlformats.org/officeDocument/2006/relationships/ctrlProp" Target="../ctrlProps/ctrlProp223.xml"/><Relationship Id="rId11" Type="http://schemas.openxmlformats.org/officeDocument/2006/relationships/ctrlProp" Target="../ctrlProps/ctrlProp205.xml"/><Relationship Id="rId24" Type="http://schemas.openxmlformats.org/officeDocument/2006/relationships/ctrlProp" Target="../ctrlProps/ctrlProp218.xml"/><Relationship Id="rId32" Type="http://schemas.openxmlformats.org/officeDocument/2006/relationships/ctrlProp" Target="../ctrlProps/ctrlProp226.xml"/><Relationship Id="rId37" Type="http://schemas.openxmlformats.org/officeDocument/2006/relationships/ctrlProp" Target="../ctrlProps/ctrlProp231.xml"/><Relationship Id="rId40" Type="http://schemas.openxmlformats.org/officeDocument/2006/relationships/ctrlProp" Target="../ctrlProps/ctrlProp234.xml"/><Relationship Id="rId45" Type="http://schemas.openxmlformats.org/officeDocument/2006/relationships/ctrlProp" Target="../ctrlProps/ctrlProp239.xml"/><Relationship Id="rId53" Type="http://schemas.openxmlformats.org/officeDocument/2006/relationships/ctrlProp" Target="../ctrlProps/ctrlProp247.xml"/><Relationship Id="rId58" Type="http://schemas.openxmlformats.org/officeDocument/2006/relationships/ctrlProp" Target="../ctrlProps/ctrlProp252.xml"/><Relationship Id="rId66" Type="http://schemas.openxmlformats.org/officeDocument/2006/relationships/ctrlProp" Target="../ctrlProps/ctrlProp260.xml"/><Relationship Id="rId74" Type="http://schemas.openxmlformats.org/officeDocument/2006/relationships/ctrlProp" Target="../ctrlProps/ctrlProp268.xml"/><Relationship Id="rId79" Type="http://schemas.openxmlformats.org/officeDocument/2006/relationships/ctrlProp" Target="../ctrlProps/ctrlProp273.xml"/><Relationship Id="rId87" Type="http://schemas.openxmlformats.org/officeDocument/2006/relationships/ctrlProp" Target="../ctrlProps/ctrlProp281.xml"/><Relationship Id="rId5" Type="http://schemas.openxmlformats.org/officeDocument/2006/relationships/ctrlProp" Target="../ctrlProps/ctrlProp199.xml"/><Relationship Id="rId61" Type="http://schemas.openxmlformats.org/officeDocument/2006/relationships/ctrlProp" Target="../ctrlProps/ctrlProp255.xml"/><Relationship Id="rId82" Type="http://schemas.openxmlformats.org/officeDocument/2006/relationships/ctrlProp" Target="../ctrlProps/ctrlProp276.xml"/><Relationship Id="rId90" Type="http://schemas.openxmlformats.org/officeDocument/2006/relationships/ctrlProp" Target="../ctrlProps/ctrlProp284.xml"/><Relationship Id="rId95" Type="http://schemas.openxmlformats.org/officeDocument/2006/relationships/ctrlProp" Target="../ctrlProps/ctrlProp289.xml"/><Relationship Id="rId19" Type="http://schemas.openxmlformats.org/officeDocument/2006/relationships/ctrlProp" Target="../ctrlProps/ctrlProp213.xml"/><Relationship Id="rId14" Type="http://schemas.openxmlformats.org/officeDocument/2006/relationships/ctrlProp" Target="../ctrlProps/ctrlProp208.xml"/><Relationship Id="rId22" Type="http://schemas.openxmlformats.org/officeDocument/2006/relationships/ctrlProp" Target="../ctrlProps/ctrlProp216.xml"/><Relationship Id="rId27" Type="http://schemas.openxmlformats.org/officeDocument/2006/relationships/ctrlProp" Target="../ctrlProps/ctrlProp221.xml"/><Relationship Id="rId30" Type="http://schemas.openxmlformats.org/officeDocument/2006/relationships/ctrlProp" Target="../ctrlProps/ctrlProp224.xml"/><Relationship Id="rId35" Type="http://schemas.openxmlformats.org/officeDocument/2006/relationships/ctrlProp" Target="../ctrlProps/ctrlProp229.xml"/><Relationship Id="rId43" Type="http://schemas.openxmlformats.org/officeDocument/2006/relationships/ctrlProp" Target="../ctrlProps/ctrlProp237.xml"/><Relationship Id="rId48" Type="http://schemas.openxmlformats.org/officeDocument/2006/relationships/ctrlProp" Target="../ctrlProps/ctrlProp242.xml"/><Relationship Id="rId56" Type="http://schemas.openxmlformats.org/officeDocument/2006/relationships/ctrlProp" Target="../ctrlProps/ctrlProp250.xml"/><Relationship Id="rId64" Type="http://schemas.openxmlformats.org/officeDocument/2006/relationships/ctrlProp" Target="../ctrlProps/ctrlProp258.xml"/><Relationship Id="rId69" Type="http://schemas.openxmlformats.org/officeDocument/2006/relationships/ctrlProp" Target="../ctrlProps/ctrlProp263.xml"/><Relationship Id="rId77" Type="http://schemas.openxmlformats.org/officeDocument/2006/relationships/ctrlProp" Target="../ctrlProps/ctrlProp271.xml"/><Relationship Id="rId100" Type="http://schemas.openxmlformats.org/officeDocument/2006/relationships/ctrlProp" Target="../ctrlProps/ctrlProp294.xml"/><Relationship Id="rId8" Type="http://schemas.openxmlformats.org/officeDocument/2006/relationships/ctrlProp" Target="../ctrlProps/ctrlProp202.xml"/><Relationship Id="rId51" Type="http://schemas.openxmlformats.org/officeDocument/2006/relationships/ctrlProp" Target="../ctrlProps/ctrlProp245.xml"/><Relationship Id="rId72" Type="http://schemas.openxmlformats.org/officeDocument/2006/relationships/ctrlProp" Target="../ctrlProps/ctrlProp266.xml"/><Relationship Id="rId80" Type="http://schemas.openxmlformats.org/officeDocument/2006/relationships/ctrlProp" Target="../ctrlProps/ctrlProp274.xml"/><Relationship Id="rId85" Type="http://schemas.openxmlformats.org/officeDocument/2006/relationships/ctrlProp" Target="../ctrlProps/ctrlProp279.xml"/><Relationship Id="rId93" Type="http://schemas.openxmlformats.org/officeDocument/2006/relationships/ctrlProp" Target="../ctrlProps/ctrlProp287.xml"/><Relationship Id="rId98" Type="http://schemas.openxmlformats.org/officeDocument/2006/relationships/ctrlProp" Target="../ctrlProps/ctrlProp292.xml"/><Relationship Id="rId3" Type="http://schemas.openxmlformats.org/officeDocument/2006/relationships/vmlDrawing" Target="../drawings/vmlDrawing13.vml"/><Relationship Id="rId12" Type="http://schemas.openxmlformats.org/officeDocument/2006/relationships/ctrlProp" Target="../ctrlProps/ctrlProp206.xml"/><Relationship Id="rId17" Type="http://schemas.openxmlformats.org/officeDocument/2006/relationships/ctrlProp" Target="../ctrlProps/ctrlProp211.xml"/><Relationship Id="rId25" Type="http://schemas.openxmlformats.org/officeDocument/2006/relationships/ctrlProp" Target="../ctrlProps/ctrlProp219.xml"/><Relationship Id="rId33" Type="http://schemas.openxmlformats.org/officeDocument/2006/relationships/ctrlProp" Target="../ctrlProps/ctrlProp227.xml"/><Relationship Id="rId38" Type="http://schemas.openxmlformats.org/officeDocument/2006/relationships/ctrlProp" Target="../ctrlProps/ctrlProp232.xml"/><Relationship Id="rId46" Type="http://schemas.openxmlformats.org/officeDocument/2006/relationships/ctrlProp" Target="../ctrlProps/ctrlProp240.xml"/><Relationship Id="rId59" Type="http://schemas.openxmlformats.org/officeDocument/2006/relationships/ctrlProp" Target="../ctrlProps/ctrlProp253.xml"/><Relationship Id="rId67" Type="http://schemas.openxmlformats.org/officeDocument/2006/relationships/ctrlProp" Target="../ctrlProps/ctrlProp261.xml"/><Relationship Id="rId20" Type="http://schemas.openxmlformats.org/officeDocument/2006/relationships/ctrlProp" Target="../ctrlProps/ctrlProp214.xml"/><Relationship Id="rId41" Type="http://schemas.openxmlformats.org/officeDocument/2006/relationships/ctrlProp" Target="../ctrlProps/ctrlProp235.xml"/><Relationship Id="rId54" Type="http://schemas.openxmlformats.org/officeDocument/2006/relationships/ctrlProp" Target="../ctrlProps/ctrlProp248.xml"/><Relationship Id="rId62" Type="http://schemas.openxmlformats.org/officeDocument/2006/relationships/ctrlProp" Target="../ctrlProps/ctrlProp256.xml"/><Relationship Id="rId70" Type="http://schemas.openxmlformats.org/officeDocument/2006/relationships/ctrlProp" Target="../ctrlProps/ctrlProp264.xml"/><Relationship Id="rId75" Type="http://schemas.openxmlformats.org/officeDocument/2006/relationships/ctrlProp" Target="../ctrlProps/ctrlProp269.xml"/><Relationship Id="rId83" Type="http://schemas.openxmlformats.org/officeDocument/2006/relationships/ctrlProp" Target="../ctrlProps/ctrlProp277.xml"/><Relationship Id="rId88" Type="http://schemas.openxmlformats.org/officeDocument/2006/relationships/ctrlProp" Target="../ctrlProps/ctrlProp282.xml"/><Relationship Id="rId91" Type="http://schemas.openxmlformats.org/officeDocument/2006/relationships/ctrlProp" Target="../ctrlProps/ctrlProp285.xml"/><Relationship Id="rId96" Type="http://schemas.openxmlformats.org/officeDocument/2006/relationships/ctrlProp" Target="../ctrlProps/ctrlProp290.xml"/><Relationship Id="rId1" Type="http://schemas.openxmlformats.org/officeDocument/2006/relationships/printerSettings" Target="../printerSettings/printerSettings7.bin"/><Relationship Id="rId6" Type="http://schemas.openxmlformats.org/officeDocument/2006/relationships/ctrlProp" Target="../ctrlProps/ctrlProp200.xml"/><Relationship Id="rId15" Type="http://schemas.openxmlformats.org/officeDocument/2006/relationships/ctrlProp" Target="../ctrlProps/ctrlProp209.xml"/><Relationship Id="rId23" Type="http://schemas.openxmlformats.org/officeDocument/2006/relationships/ctrlProp" Target="../ctrlProps/ctrlProp217.xml"/><Relationship Id="rId28" Type="http://schemas.openxmlformats.org/officeDocument/2006/relationships/ctrlProp" Target="../ctrlProps/ctrlProp222.xml"/><Relationship Id="rId36" Type="http://schemas.openxmlformats.org/officeDocument/2006/relationships/ctrlProp" Target="../ctrlProps/ctrlProp230.xml"/><Relationship Id="rId49" Type="http://schemas.openxmlformats.org/officeDocument/2006/relationships/ctrlProp" Target="../ctrlProps/ctrlProp243.xml"/><Relationship Id="rId57" Type="http://schemas.openxmlformats.org/officeDocument/2006/relationships/ctrlProp" Target="../ctrlProps/ctrlProp251.xml"/><Relationship Id="rId10" Type="http://schemas.openxmlformats.org/officeDocument/2006/relationships/ctrlProp" Target="../ctrlProps/ctrlProp204.xml"/><Relationship Id="rId31" Type="http://schemas.openxmlformats.org/officeDocument/2006/relationships/ctrlProp" Target="../ctrlProps/ctrlProp225.xml"/><Relationship Id="rId44" Type="http://schemas.openxmlformats.org/officeDocument/2006/relationships/ctrlProp" Target="../ctrlProps/ctrlProp238.xml"/><Relationship Id="rId52" Type="http://schemas.openxmlformats.org/officeDocument/2006/relationships/ctrlProp" Target="../ctrlProps/ctrlProp246.xml"/><Relationship Id="rId60" Type="http://schemas.openxmlformats.org/officeDocument/2006/relationships/ctrlProp" Target="../ctrlProps/ctrlProp254.xml"/><Relationship Id="rId65" Type="http://schemas.openxmlformats.org/officeDocument/2006/relationships/ctrlProp" Target="../ctrlProps/ctrlProp259.xml"/><Relationship Id="rId73" Type="http://schemas.openxmlformats.org/officeDocument/2006/relationships/ctrlProp" Target="../ctrlProps/ctrlProp267.xml"/><Relationship Id="rId78" Type="http://schemas.openxmlformats.org/officeDocument/2006/relationships/ctrlProp" Target="../ctrlProps/ctrlProp272.xml"/><Relationship Id="rId81" Type="http://schemas.openxmlformats.org/officeDocument/2006/relationships/ctrlProp" Target="../ctrlProps/ctrlProp275.xml"/><Relationship Id="rId86" Type="http://schemas.openxmlformats.org/officeDocument/2006/relationships/ctrlProp" Target="../ctrlProps/ctrlProp280.xml"/><Relationship Id="rId94" Type="http://schemas.openxmlformats.org/officeDocument/2006/relationships/ctrlProp" Target="../ctrlProps/ctrlProp288.xml"/><Relationship Id="rId99" Type="http://schemas.openxmlformats.org/officeDocument/2006/relationships/ctrlProp" Target="../ctrlProps/ctrlProp293.xml"/><Relationship Id="rId4" Type="http://schemas.openxmlformats.org/officeDocument/2006/relationships/vmlDrawing" Target="../drawings/vmlDrawing14.vml"/><Relationship Id="rId9" Type="http://schemas.openxmlformats.org/officeDocument/2006/relationships/ctrlProp" Target="../ctrlProps/ctrlProp203.xml"/><Relationship Id="rId13" Type="http://schemas.openxmlformats.org/officeDocument/2006/relationships/ctrlProp" Target="../ctrlProps/ctrlProp207.xml"/><Relationship Id="rId18" Type="http://schemas.openxmlformats.org/officeDocument/2006/relationships/ctrlProp" Target="../ctrlProps/ctrlProp212.xml"/><Relationship Id="rId39" Type="http://schemas.openxmlformats.org/officeDocument/2006/relationships/ctrlProp" Target="../ctrlProps/ctrlProp233.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5"/>
  <dimension ref="A1:I28"/>
  <sheetViews>
    <sheetView showGridLines="0" showRuler="0" view="pageLayout" topLeftCell="A13" zoomScaleNormal="100" workbookViewId="0">
      <selection activeCell="C12" sqref="C12"/>
    </sheetView>
  </sheetViews>
  <sheetFormatPr baseColWidth="10" defaultColWidth="11.125" defaultRowHeight="15.75" x14ac:dyDescent="0.25"/>
  <cols>
    <col min="1" max="1" width="3.375" style="18" bestFit="1" customWidth="1"/>
    <col min="2" max="2" width="16.875" style="17" customWidth="1"/>
    <col min="3" max="3" width="55.625" style="17" bestFit="1" customWidth="1"/>
    <col min="4" max="7" width="11.125" style="19" hidden="1" customWidth="1"/>
    <col min="8" max="8" width="1.75" style="19" hidden="1" customWidth="1"/>
    <col min="9" max="9" width="11.125" style="19" hidden="1" customWidth="1"/>
    <col min="10" max="10" width="30.75" style="17" customWidth="1"/>
    <col min="11" max="11" width="11.125" style="17" customWidth="1"/>
    <col min="12" max="16384" width="11.125" style="17"/>
  </cols>
  <sheetData>
    <row r="1" spans="1:7" ht="46.5" x14ac:dyDescent="0.25">
      <c r="A1" s="276" t="s">
        <v>206</v>
      </c>
      <c r="B1" s="276"/>
      <c r="C1" s="276"/>
      <c r="D1" s="41"/>
      <c r="E1" s="41"/>
      <c r="F1" s="41"/>
    </row>
    <row r="2" spans="1:7" ht="14.25" customHeight="1" x14ac:dyDescent="0.25">
      <c r="A2" s="55"/>
      <c r="B2" s="130"/>
      <c r="C2" s="130"/>
      <c r="D2" s="41"/>
      <c r="E2" s="41"/>
      <c r="F2" s="41"/>
    </row>
    <row r="3" spans="1:7" ht="25.5" customHeight="1" x14ac:dyDescent="0.25">
      <c r="A3" s="277" t="s">
        <v>213</v>
      </c>
      <c r="B3" s="278" t="s">
        <v>207</v>
      </c>
      <c r="C3" s="54" t="s">
        <v>208</v>
      </c>
      <c r="F3" s="42"/>
      <c r="G3" s="42"/>
    </row>
    <row r="4" spans="1:7" ht="38.25" customHeight="1" x14ac:dyDescent="0.25">
      <c r="A4" s="259" t="s">
        <v>214</v>
      </c>
      <c r="B4" s="260" t="s">
        <v>203</v>
      </c>
      <c r="C4" s="249" t="s">
        <v>263</v>
      </c>
    </row>
    <row r="5" spans="1:7" ht="38.25" customHeight="1" x14ac:dyDescent="0.25">
      <c r="A5" s="259" t="s">
        <v>83</v>
      </c>
      <c r="B5" s="260" t="s">
        <v>204</v>
      </c>
      <c r="C5" s="249" t="s">
        <v>262</v>
      </c>
    </row>
    <row r="6" spans="1:7" ht="38.25" customHeight="1" x14ac:dyDescent="0.25">
      <c r="A6" s="259" t="s">
        <v>215</v>
      </c>
      <c r="B6" s="260" t="s">
        <v>205</v>
      </c>
      <c r="C6" s="249" t="s">
        <v>261</v>
      </c>
    </row>
    <row r="7" spans="1:7" ht="38.25" customHeight="1" x14ac:dyDescent="0.25">
      <c r="A7" s="259" t="s">
        <v>216</v>
      </c>
      <c r="B7" s="260" t="s">
        <v>209</v>
      </c>
      <c r="C7" s="249" t="s">
        <v>260</v>
      </c>
    </row>
    <row r="8" spans="1:7" ht="38.25" customHeight="1" x14ac:dyDescent="0.25">
      <c r="A8" s="259" t="s">
        <v>201</v>
      </c>
      <c r="B8" s="260" t="s">
        <v>82</v>
      </c>
      <c r="C8" s="249" t="s">
        <v>362</v>
      </c>
      <c r="D8" s="19" t="b">
        <v>1</v>
      </c>
      <c r="E8" s="19">
        <f>IF(D8,1,2)</f>
        <v>1</v>
      </c>
    </row>
    <row r="9" spans="1:7" ht="38.25" customHeight="1" x14ac:dyDescent="0.25">
      <c r="A9" s="259" t="s">
        <v>202</v>
      </c>
      <c r="B9" s="260"/>
      <c r="C9" s="249" t="s">
        <v>210</v>
      </c>
      <c r="D9" s="19" t="b">
        <v>1</v>
      </c>
      <c r="E9" s="19">
        <f>IF(D9,1,2)</f>
        <v>1</v>
      </c>
    </row>
    <row r="10" spans="1:7" ht="38.25" customHeight="1" x14ac:dyDescent="0.25">
      <c r="A10" s="267" t="s">
        <v>323</v>
      </c>
      <c r="B10" s="268"/>
      <c r="C10" s="250" t="s">
        <v>326</v>
      </c>
      <c r="D10" s="19" t="str">
        <f>IF(ISERROR(VLOOKUP(C10,Hilfstabelle!U2:U15,1,FALSE)),"0")</f>
        <v>0</v>
      </c>
      <c r="E10" s="19">
        <f>IF(D10="0",1,2)</f>
        <v>1</v>
      </c>
      <c r="F10" s="19" t="s">
        <v>379</v>
      </c>
    </row>
    <row r="11" spans="1:7" ht="38.25" customHeight="1" x14ac:dyDescent="0.25">
      <c r="A11" s="274" t="s">
        <v>324</v>
      </c>
      <c r="B11" s="275"/>
      <c r="C11" s="251" t="s">
        <v>325</v>
      </c>
    </row>
    <row r="12" spans="1:7" ht="38.25" customHeight="1" x14ac:dyDescent="0.25">
      <c r="A12" s="269" t="s">
        <v>372</v>
      </c>
      <c r="B12" s="270"/>
      <c r="C12" s="251" t="s">
        <v>251</v>
      </c>
    </row>
    <row r="13" spans="1:7" ht="22.5" customHeight="1" x14ac:dyDescent="0.25">
      <c r="A13" s="271" t="s">
        <v>252</v>
      </c>
      <c r="B13" s="272"/>
      <c r="C13" s="252" t="str">
        <f>IF(C12="Projektbezogen","bitte eintragen (Projektname, Projektnummer, Kunde)",IF(C12="Projektbezogener Setzteillieferant","bitte eintragen (Projektname, Projektnummer, Kunde)",IF(C12="Lieferantenwechsel (geplante Verlagerung)","bitte eintragen (keine Details notwendig)",IF(C12="Erweiterung Portfolio","bitte eintragen (keine Details notwendig)",IF(C12="Verlagerung","bitte eintragen (keine Details notwendig9","nicht notwendig")))))</f>
        <v>nicht notwendig</v>
      </c>
    </row>
    <row r="14" spans="1:7" x14ac:dyDescent="0.25">
      <c r="A14" s="253"/>
      <c r="B14" s="254"/>
      <c r="C14" s="254"/>
    </row>
    <row r="15" spans="1:7" x14ac:dyDescent="0.25">
      <c r="A15" s="265" t="s">
        <v>212</v>
      </c>
      <c r="B15" s="265"/>
      <c r="C15" s="265"/>
    </row>
    <row r="16" spans="1:7" x14ac:dyDescent="0.25">
      <c r="A16" s="255"/>
      <c r="B16" s="255"/>
      <c r="C16" s="255"/>
    </row>
    <row r="17" spans="1:5" ht="33" customHeight="1" x14ac:dyDescent="0.25">
      <c r="A17" s="256">
        <v>1</v>
      </c>
      <c r="B17" s="266" t="s">
        <v>381</v>
      </c>
      <c r="C17" s="266"/>
    </row>
    <row r="18" spans="1:5" ht="10.5" customHeight="1" x14ac:dyDescent="0.25">
      <c r="A18" s="257"/>
      <c r="B18" s="100"/>
      <c r="C18" s="100"/>
    </row>
    <row r="19" spans="1:5" ht="30.75" customHeight="1" x14ac:dyDescent="0.25">
      <c r="A19" s="256">
        <v>2</v>
      </c>
      <c r="B19" s="266" t="s">
        <v>383</v>
      </c>
      <c r="C19" s="266"/>
    </row>
    <row r="20" spans="1:5" x14ac:dyDescent="0.25">
      <c r="A20" s="257"/>
      <c r="B20" s="261"/>
      <c r="C20" s="262"/>
    </row>
    <row r="21" spans="1:5" ht="47.25" customHeight="1" x14ac:dyDescent="0.25">
      <c r="A21" s="256">
        <v>3</v>
      </c>
      <c r="B21" s="273" t="s">
        <v>258</v>
      </c>
      <c r="C21" s="266"/>
    </row>
    <row r="22" spans="1:5" x14ac:dyDescent="0.25">
      <c r="A22" s="257"/>
      <c r="B22" s="261"/>
      <c r="C22" s="262"/>
    </row>
    <row r="23" spans="1:5" x14ac:dyDescent="0.25">
      <c r="A23" s="253">
        <v>4</v>
      </c>
      <c r="B23" s="248" t="s">
        <v>217</v>
      </c>
      <c r="C23" s="248"/>
    </row>
    <row r="24" spans="1:5" x14ac:dyDescent="0.25">
      <c r="A24" s="257" t="s">
        <v>253</v>
      </c>
      <c r="B24" s="261" t="s">
        <v>218</v>
      </c>
      <c r="C24" s="262"/>
    </row>
    <row r="25" spans="1:5" x14ac:dyDescent="0.25">
      <c r="A25" s="253"/>
      <c r="B25" s="258" t="s">
        <v>259</v>
      </c>
      <c r="C25" s="254"/>
    </row>
    <row r="26" spans="1:5" x14ac:dyDescent="0.25">
      <c r="A26" s="253"/>
      <c r="B26" s="254"/>
      <c r="C26" s="254"/>
    </row>
    <row r="27" spans="1:5" x14ac:dyDescent="0.25">
      <c r="A27" s="55"/>
      <c r="B27" s="263" t="s">
        <v>219</v>
      </c>
      <c r="C27" s="264"/>
      <c r="D27" s="19" t="b">
        <v>1</v>
      </c>
      <c r="E27" s="19">
        <f>IF(D27,1,2)</f>
        <v>1</v>
      </c>
    </row>
    <row r="28" spans="1:5" x14ac:dyDescent="0.25">
      <c r="A28" s="55"/>
      <c r="B28" s="56"/>
      <c r="C28" s="56"/>
    </row>
  </sheetData>
  <sheetProtection password="B905" sheet="1" objects="1" scenarios="1"/>
  <dataConsolidate/>
  <mergeCells count="20">
    <mergeCell ref="A1:C1"/>
    <mergeCell ref="A3:B3"/>
    <mergeCell ref="A4:B4"/>
    <mergeCell ref="A5:B5"/>
    <mergeCell ref="A6:B6"/>
    <mergeCell ref="A7:B7"/>
    <mergeCell ref="B20:C20"/>
    <mergeCell ref="B27:C27"/>
    <mergeCell ref="A15:C15"/>
    <mergeCell ref="A8:B8"/>
    <mergeCell ref="B17:C17"/>
    <mergeCell ref="B19:C19"/>
    <mergeCell ref="A9:B9"/>
    <mergeCell ref="B24:C24"/>
    <mergeCell ref="B22:C22"/>
    <mergeCell ref="A10:B10"/>
    <mergeCell ref="A12:B12"/>
    <mergeCell ref="A13:B13"/>
    <mergeCell ref="B21:C21"/>
    <mergeCell ref="A11:B11"/>
  </mergeCells>
  <conditionalFormatting sqref="A9:B9">
    <cfRule type="expression" dxfId="30" priority="1">
      <formula>IF($E$10=2,TRUE,FALSE)</formula>
    </cfRule>
  </conditionalFormatting>
  <pageMargins left="0.70866141732283472" right="0.70866141732283472" top="0.74803149606299213" bottom="0.74803149606299213" header="0.31496062992125984" footer="0.31496062992125984"/>
  <pageSetup paperSize="9" orientation="portrait" verticalDpi="90" r:id="rId1"/>
  <headerFooter>
    <oddHeader>&amp;R&amp;G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4581" r:id="rId5" name="Check Box 5">
              <controlPr defaultSize="0" autoFill="0" autoLine="0" autoPict="0">
                <anchor moveWithCells="1">
                  <from>
                    <xdr:col>1</xdr:col>
                    <xdr:colOff>781050</xdr:colOff>
                    <xdr:row>7</xdr:row>
                    <xdr:rowOff>123825</xdr:rowOff>
                  </from>
                  <to>
                    <xdr:col>1</xdr:col>
                    <xdr:colOff>1057275</xdr:colOff>
                    <xdr:row>7</xdr:row>
                    <xdr:rowOff>361950</xdr:rowOff>
                  </to>
                </anchor>
              </controlPr>
            </control>
          </mc:Choice>
        </mc:AlternateContent>
        <mc:AlternateContent xmlns:mc="http://schemas.openxmlformats.org/markup-compatibility/2006">
          <mc:Choice Requires="x14">
            <control shapeId="24582" r:id="rId6" name="Check Box 6">
              <controlPr defaultSize="0" autoFill="0" autoLine="0" autoPict="0">
                <anchor moveWithCells="1">
                  <from>
                    <xdr:col>1</xdr:col>
                    <xdr:colOff>781050</xdr:colOff>
                    <xdr:row>8</xdr:row>
                    <xdr:rowOff>123825</xdr:rowOff>
                  </from>
                  <to>
                    <xdr:col>1</xdr:col>
                    <xdr:colOff>1009650</xdr:colOff>
                    <xdr:row>8</xdr:row>
                    <xdr:rowOff>371475</xdr:rowOff>
                  </to>
                </anchor>
              </controlPr>
            </control>
          </mc:Choice>
        </mc:AlternateContent>
        <mc:AlternateContent xmlns:mc="http://schemas.openxmlformats.org/markup-compatibility/2006">
          <mc:Choice Requires="x14">
            <control shapeId="24583" r:id="rId7" name="Check Box 7">
              <controlPr defaultSize="0" autoFill="0" autoLine="0" autoPict="0">
                <anchor moveWithCells="1">
                  <from>
                    <xdr:col>2</xdr:col>
                    <xdr:colOff>866775</xdr:colOff>
                    <xdr:row>26</xdr:row>
                    <xdr:rowOff>28575</xdr:rowOff>
                  </from>
                  <to>
                    <xdr:col>2</xdr:col>
                    <xdr:colOff>1133475</xdr:colOff>
                    <xdr:row>27</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Hilfstabelle!$H$1:$H$4</xm:f>
          </x14:formula1>
          <xm:sqref>C12</xm:sqref>
        </x14:dataValidation>
        <x14:dataValidation type="list" allowBlank="1" showInputMessage="1" showErrorMessage="1">
          <x14:formula1>
            <xm:f>Hilfstabelle!$F$1:$F$38</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tabColor rgb="FFEA5906"/>
  </sheetPr>
  <dimension ref="A1:T190"/>
  <sheetViews>
    <sheetView showGridLines="0" tabSelected="1" showRuler="0" view="pageLayout" zoomScaleNormal="100" workbookViewId="0">
      <selection activeCell="B6" sqref="B6"/>
    </sheetView>
  </sheetViews>
  <sheetFormatPr baseColWidth="10" defaultColWidth="11" defaultRowHeight="15" x14ac:dyDescent="0.25"/>
  <cols>
    <col min="1" max="1" width="23.375" style="3" customWidth="1"/>
    <col min="2" max="2" width="20" style="3" customWidth="1"/>
    <col min="3" max="3" width="19.625" style="3" customWidth="1"/>
    <col min="4" max="4" width="17.375" style="3" customWidth="1"/>
    <col min="5" max="9" width="11" style="8" hidden="1" customWidth="1"/>
    <col min="10" max="10" width="0.125" style="3" customWidth="1"/>
    <col min="11" max="20" width="11" style="3" hidden="1" customWidth="1"/>
    <col min="21" max="23" width="11" style="3" customWidth="1"/>
    <col min="24" max="16384" width="11" style="3"/>
  </cols>
  <sheetData>
    <row r="1" spans="1:6" ht="43.5" x14ac:dyDescent="0.25">
      <c r="A1" s="314" t="s">
        <v>416</v>
      </c>
      <c r="B1" s="314"/>
      <c r="C1" s="314"/>
      <c r="D1" s="314"/>
      <c r="E1" s="38"/>
      <c r="F1" s="38"/>
    </row>
    <row r="2" spans="1:6" ht="23.25" x14ac:dyDescent="0.25">
      <c r="A2" s="80"/>
      <c r="B2" s="81"/>
      <c r="C2" s="81"/>
      <c r="D2" s="81"/>
      <c r="E2" s="38"/>
      <c r="F2" s="38"/>
    </row>
    <row r="3" spans="1:6" ht="28.5" customHeight="1" x14ac:dyDescent="0.25">
      <c r="A3" s="454" t="s">
        <v>608</v>
      </c>
      <c r="B3" s="315"/>
      <c r="C3" s="315"/>
      <c r="D3" s="315"/>
      <c r="E3" s="38"/>
      <c r="F3" s="38"/>
    </row>
    <row r="4" spans="1:6" x14ac:dyDescent="0.25">
      <c r="A4" s="82"/>
      <c r="B4" s="59"/>
      <c r="C4" s="59"/>
      <c r="D4" s="59"/>
      <c r="E4" s="38"/>
      <c r="F4" s="38"/>
    </row>
    <row r="5" spans="1:6" ht="23.25" x14ac:dyDescent="0.25">
      <c r="A5" s="60" t="s">
        <v>415</v>
      </c>
      <c r="B5" s="59"/>
      <c r="C5" s="59"/>
      <c r="D5" s="59"/>
      <c r="E5" s="39" t="e">
        <f>IF(Basic!#REF!="Versicherungssumme pro Jahr*","n.i.O.",IF(Basic!B67="Versicherungssumme pro Rückruffall*","n.i.O.",IF(AND(Basic!#REF!&gt;=Q3,Basic!B67&gt;=Q4),"i.O.",IF(OR(Basic!#REF!&lt;Q3,I5&lt;Q4),"n.i.O.",))))</f>
        <v>#REF!</v>
      </c>
      <c r="F5" s="39"/>
    </row>
    <row r="6" spans="1:6" ht="18" customHeight="1" x14ac:dyDescent="0.25">
      <c r="A6" s="60"/>
      <c r="B6" s="59"/>
      <c r="C6" s="59"/>
      <c r="D6" s="59"/>
      <c r="E6" s="38"/>
      <c r="F6" s="38"/>
    </row>
    <row r="7" spans="1:6" ht="25.5" customHeight="1" x14ac:dyDescent="0.25">
      <c r="A7" s="231" t="s">
        <v>394</v>
      </c>
      <c r="B7" s="308" t="s">
        <v>402</v>
      </c>
      <c r="C7" s="308"/>
      <c r="D7" s="308"/>
    </row>
    <row r="8" spans="1:6" ht="25.5" customHeight="1" x14ac:dyDescent="0.25">
      <c r="A8" s="231" t="s">
        <v>395</v>
      </c>
      <c r="B8" s="308" t="s">
        <v>236</v>
      </c>
      <c r="C8" s="308"/>
      <c r="D8" s="308"/>
    </row>
    <row r="9" spans="1:6" ht="25.5" customHeight="1" x14ac:dyDescent="0.25">
      <c r="A9" s="307" t="s">
        <v>396</v>
      </c>
      <c r="B9" s="318" t="s">
        <v>403</v>
      </c>
      <c r="C9" s="318"/>
      <c r="D9" s="318"/>
    </row>
    <row r="10" spans="1:6" ht="25.5" customHeight="1" x14ac:dyDescent="0.25">
      <c r="A10" s="307"/>
      <c r="B10" s="308" t="s">
        <v>404</v>
      </c>
      <c r="C10" s="308"/>
      <c r="D10" s="308"/>
    </row>
    <row r="11" spans="1:6" ht="25.5" customHeight="1" x14ac:dyDescent="0.25">
      <c r="A11" s="307"/>
      <c r="B11" s="308" t="s">
        <v>405</v>
      </c>
      <c r="C11" s="308"/>
      <c r="D11" s="308"/>
    </row>
    <row r="12" spans="1:6" ht="31.5" customHeight="1" x14ac:dyDescent="0.25">
      <c r="A12" s="307"/>
      <c r="B12" s="235" t="s">
        <v>406</v>
      </c>
      <c r="C12" s="303" t="s">
        <v>407</v>
      </c>
      <c r="D12" s="304"/>
    </row>
    <row r="13" spans="1:6" ht="25.5" customHeight="1" x14ac:dyDescent="0.25">
      <c r="A13" s="231" t="s">
        <v>397</v>
      </c>
      <c r="B13" s="319" t="s">
        <v>237</v>
      </c>
      <c r="C13" s="319"/>
      <c r="D13" s="319"/>
    </row>
    <row r="14" spans="1:6" ht="25.5" customHeight="1" x14ac:dyDescent="0.25">
      <c r="A14" s="320" t="s">
        <v>398</v>
      </c>
      <c r="B14" s="321"/>
      <c r="C14" s="321"/>
      <c r="D14" s="321"/>
    </row>
    <row r="15" spans="1:6" ht="35.25" customHeight="1" x14ac:dyDescent="0.25">
      <c r="A15" s="320"/>
      <c r="B15" s="319" t="s">
        <v>408</v>
      </c>
      <c r="C15" s="319"/>
      <c r="D15" s="319"/>
    </row>
    <row r="16" spans="1:6" ht="25.5" customHeight="1" x14ac:dyDescent="0.25">
      <c r="A16" s="320" t="s">
        <v>399</v>
      </c>
      <c r="B16" s="321"/>
      <c r="C16" s="321"/>
      <c r="D16" s="321"/>
    </row>
    <row r="17" spans="1:4" ht="31.5" customHeight="1" x14ac:dyDescent="0.25">
      <c r="A17" s="320"/>
      <c r="B17" s="319" t="s">
        <v>409</v>
      </c>
      <c r="C17" s="319"/>
      <c r="D17" s="319"/>
    </row>
    <row r="18" spans="1:4" ht="31.5" customHeight="1" x14ac:dyDescent="0.25">
      <c r="A18" s="307" t="s">
        <v>400</v>
      </c>
      <c r="B18" s="235" t="s">
        <v>410</v>
      </c>
      <c r="C18" s="303" t="s">
        <v>407</v>
      </c>
      <c r="D18" s="304"/>
    </row>
    <row r="19" spans="1:4" ht="31.5" customHeight="1" x14ac:dyDescent="0.25">
      <c r="A19" s="307"/>
      <c r="B19" s="235" t="s">
        <v>411</v>
      </c>
      <c r="C19" s="303" t="s">
        <v>407</v>
      </c>
      <c r="D19" s="304"/>
    </row>
    <row r="20" spans="1:4" ht="31.5" customHeight="1" x14ac:dyDescent="0.25">
      <c r="A20" s="307"/>
      <c r="B20" s="235" t="s">
        <v>412</v>
      </c>
      <c r="C20" s="303" t="s">
        <v>407</v>
      </c>
      <c r="D20" s="304"/>
    </row>
    <row r="21" spans="1:4" ht="31.5" customHeight="1" x14ac:dyDescent="0.25">
      <c r="A21" s="307"/>
      <c r="B21" s="235" t="s">
        <v>413</v>
      </c>
      <c r="C21" s="303" t="s">
        <v>407</v>
      </c>
      <c r="D21" s="304"/>
    </row>
    <row r="22" spans="1:4" ht="34.35" customHeight="1" x14ac:dyDescent="0.25">
      <c r="A22" s="231" t="s">
        <v>401</v>
      </c>
      <c r="B22" s="308" t="s">
        <v>414</v>
      </c>
      <c r="C22" s="308"/>
      <c r="D22" s="308"/>
    </row>
    <row r="23" spans="1:4" ht="30.75" customHeight="1" x14ac:dyDescent="0.25">
      <c r="A23" s="316" t="s">
        <v>417</v>
      </c>
      <c r="B23" s="316"/>
      <c r="C23" s="316"/>
      <c r="D23" s="316"/>
    </row>
    <row r="24" spans="1:4" x14ac:dyDescent="0.25">
      <c r="A24" s="59"/>
      <c r="B24" s="59"/>
      <c r="C24" s="59"/>
      <c r="D24" s="59"/>
    </row>
    <row r="25" spans="1:4" ht="15.75" x14ac:dyDescent="0.25">
      <c r="A25" s="229" t="s">
        <v>2</v>
      </c>
      <c r="B25" s="229" t="s">
        <v>3</v>
      </c>
      <c r="C25" s="302" t="s">
        <v>418</v>
      </c>
      <c r="D25" s="302"/>
    </row>
    <row r="26" spans="1:4" ht="28.35" customHeight="1" x14ac:dyDescent="0.25">
      <c r="A26" s="279" t="s">
        <v>419</v>
      </c>
      <c r="B26" s="309" t="s">
        <v>420</v>
      </c>
      <c r="C26" s="281" t="s">
        <v>421</v>
      </c>
      <c r="D26" s="282"/>
    </row>
    <row r="27" spans="1:4" ht="28.35" customHeight="1" x14ac:dyDescent="0.25">
      <c r="A27" s="279"/>
      <c r="B27" s="309"/>
      <c r="C27" s="281" t="s">
        <v>422</v>
      </c>
      <c r="D27" s="282"/>
    </row>
    <row r="28" spans="1:4" ht="28.35" customHeight="1" x14ac:dyDescent="0.25">
      <c r="A28" s="279" t="s">
        <v>423</v>
      </c>
      <c r="B28" s="309" t="s">
        <v>420</v>
      </c>
      <c r="C28" s="281" t="s">
        <v>421</v>
      </c>
      <c r="D28" s="282"/>
    </row>
    <row r="29" spans="1:4" ht="28.35" customHeight="1" x14ac:dyDescent="0.25">
      <c r="A29" s="279"/>
      <c r="B29" s="309"/>
      <c r="C29" s="281" t="s">
        <v>422</v>
      </c>
      <c r="D29" s="282"/>
    </row>
    <row r="30" spans="1:4" ht="28.35" customHeight="1" x14ac:dyDescent="0.25">
      <c r="A30" s="279" t="s">
        <v>126</v>
      </c>
      <c r="B30" s="309" t="s">
        <v>420</v>
      </c>
      <c r="C30" s="281" t="s">
        <v>421</v>
      </c>
      <c r="D30" s="282"/>
    </row>
    <row r="31" spans="1:4" ht="28.35" customHeight="1" x14ac:dyDescent="0.25">
      <c r="A31" s="279"/>
      <c r="B31" s="309"/>
      <c r="C31" s="281" t="s">
        <v>422</v>
      </c>
      <c r="D31" s="282"/>
    </row>
    <row r="32" spans="1:4" ht="28.35" customHeight="1" x14ac:dyDescent="0.25">
      <c r="A32" s="279" t="s">
        <v>424</v>
      </c>
      <c r="B32" s="309" t="s">
        <v>420</v>
      </c>
      <c r="C32" s="281" t="s">
        <v>421</v>
      </c>
      <c r="D32" s="282"/>
    </row>
    <row r="33" spans="1:9" ht="28.35" customHeight="1" x14ac:dyDescent="0.25">
      <c r="A33" s="279"/>
      <c r="B33" s="309"/>
      <c r="C33" s="281" t="s">
        <v>422</v>
      </c>
      <c r="D33" s="282"/>
    </row>
    <row r="34" spans="1:9" ht="28.35" customHeight="1" x14ac:dyDescent="0.25">
      <c r="A34" s="279" t="s">
        <v>425</v>
      </c>
      <c r="B34" s="309" t="s">
        <v>420</v>
      </c>
      <c r="C34" s="281" t="s">
        <v>421</v>
      </c>
      <c r="D34" s="282"/>
    </row>
    <row r="35" spans="1:9" ht="28.35" customHeight="1" x14ac:dyDescent="0.25">
      <c r="A35" s="279"/>
      <c r="B35" s="309"/>
      <c r="C35" s="281" t="s">
        <v>422</v>
      </c>
      <c r="D35" s="282"/>
    </row>
    <row r="36" spans="1:9" ht="28.35" customHeight="1" x14ac:dyDescent="0.25">
      <c r="A36" s="196"/>
      <c r="B36" s="198"/>
      <c r="C36" s="325"/>
      <c r="D36" s="325"/>
    </row>
    <row r="37" spans="1:9" ht="27.75" customHeight="1" x14ac:dyDescent="0.25">
      <c r="A37" s="292" t="s">
        <v>426</v>
      </c>
      <c r="B37" s="293"/>
      <c r="C37" s="293"/>
      <c r="D37" s="293"/>
      <c r="E37" s="8" t="b">
        <v>0</v>
      </c>
      <c r="F37" s="8">
        <f>IF(E37,1,2)</f>
        <v>2</v>
      </c>
      <c r="G37" s="8" t="b">
        <v>0</v>
      </c>
      <c r="H37" s="8">
        <f>IF(G37,1,2)</f>
        <v>2</v>
      </c>
      <c r="I37" s="8" t="str">
        <f>IF(AND(F37=1,H37=1),3,IF(F37=1,1,IF(H37=1,2,"")))</f>
        <v/>
      </c>
    </row>
    <row r="38" spans="1:9" ht="27.75" customHeight="1" x14ac:dyDescent="0.25">
      <c r="A38" s="197"/>
      <c r="B38" s="199"/>
      <c r="C38" s="292"/>
      <c r="D38" s="292"/>
    </row>
    <row r="39" spans="1:9" ht="23.25" x14ac:dyDescent="0.25">
      <c r="A39" s="60" t="s">
        <v>427</v>
      </c>
      <c r="B39" s="59"/>
      <c r="C39" s="59"/>
      <c r="D39" s="59"/>
    </row>
    <row r="40" spans="1:9" ht="18.75" x14ac:dyDescent="0.25">
      <c r="A40" s="61"/>
      <c r="B40" s="59"/>
      <c r="C40" s="59"/>
      <c r="D40" s="59"/>
    </row>
    <row r="41" spans="1:9" ht="18.75" x14ac:dyDescent="0.25">
      <c r="A41" s="62" t="s">
        <v>428</v>
      </c>
      <c r="B41" s="59"/>
      <c r="C41" s="59"/>
      <c r="D41" s="59"/>
      <c r="F41" s="8">
        <v>1</v>
      </c>
    </row>
    <row r="42" spans="1:9" x14ac:dyDescent="0.25">
      <c r="A42" s="7" t="s">
        <v>429</v>
      </c>
      <c r="B42" s="59"/>
      <c r="C42" s="59"/>
      <c r="D42" s="59"/>
    </row>
    <row r="43" spans="1:9" ht="18.75" x14ac:dyDescent="0.25">
      <c r="A43" s="62"/>
      <c r="B43" s="59"/>
      <c r="C43" s="59"/>
      <c r="D43" s="59"/>
    </row>
    <row r="44" spans="1:9" ht="15.75" x14ac:dyDescent="0.25">
      <c r="A44" s="63" t="s">
        <v>430</v>
      </c>
      <c r="B44" s="59"/>
      <c r="C44" s="59"/>
      <c r="D44" s="59"/>
    </row>
    <row r="45" spans="1:9" ht="15.75" x14ac:dyDescent="0.25">
      <c r="A45" s="63"/>
      <c r="B45" s="59"/>
      <c r="C45" s="59"/>
      <c r="D45" s="59"/>
    </row>
    <row r="46" spans="1:9" ht="15.75" x14ac:dyDescent="0.25">
      <c r="A46" s="64" t="s">
        <v>431</v>
      </c>
      <c r="B46" s="59"/>
      <c r="C46" s="59"/>
      <c r="D46" s="59"/>
    </row>
    <row r="47" spans="1:9" ht="15.75" x14ac:dyDescent="0.25">
      <c r="A47" s="65">
        <f ca="1">YEAR(TODAY())-3</f>
        <v>2022</v>
      </c>
      <c r="B47" s="65">
        <f ca="1">YEAR(TODAY())-2</f>
        <v>2023</v>
      </c>
      <c r="C47" s="65">
        <f ca="1">YEAR(TODAY())-1</f>
        <v>2024</v>
      </c>
      <c r="D47" s="59"/>
    </row>
    <row r="48" spans="1:9" x14ac:dyDescent="0.25">
      <c r="A48" s="230" t="s">
        <v>432</v>
      </c>
      <c r="B48" s="230" t="s">
        <v>432</v>
      </c>
      <c r="C48" s="230" t="s">
        <v>432</v>
      </c>
      <c r="D48" s="59"/>
    </row>
    <row r="49" spans="1:6" ht="15.75" x14ac:dyDescent="0.25">
      <c r="A49" s="63"/>
      <c r="B49" s="59"/>
      <c r="C49" s="59"/>
      <c r="D49" s="59"/>
    </row>
    <row r="50" spans="1:6" ht="15.75" x14ac:dyDescent="0.25">
      <c r="A50" s="64" t="s">
        <v>434</v>
      </c>
      <c r="B50" s="59"/>
      <c r="C50" s="59"/>
      <c r="D50" s="59"/>
    </row>
    <row r="51" spans="1:6" ht="15.75" x14ac:dyDescent="0.25">
      <c r="A51" s="65">
        <f ca="1">YEAR(TODAY())-3</f>
        <v>2022</v>
      </c>
      <c r="B51" s="65">
        <f ca="1">YEAR(TODAY())-2</f>
        <v>2023</v>
      </c>
      <c r="C51" s="65">
        <f ca="1">YEAR(TODAY())-1</f>
        <v>2024</v>
      </c>
      <c r="D51" s="59"/>
    </row>
    <row r="52" spans="1:6" x14ac:dyDescent="0.25">
      <c r="A52" s="230" t="s">
        <v>433</v>
      </c>
      <c r="B52" s="230" t="s">
        <v>433</v>
      </c>
      <c r="C52" s="230" t="s">
        <v>433</v>
      </c>
      <c r="D52" s="59"/>
    </row>
    <row r="53" spans="1:6" ht="15.75" x14ac:dyDescent="0.25">
      <c r="A53" s="63"/>
      <c r="B53" s="59"/>
      <c r="C53" s="59"/>
      <c r="D53" s="59"/>
    </row>
    <row r="54" spans="1:6" ht="15.75" x14ac:dyDescent="0.25">
      <c r="A54" s="63"/>
      <c r="B54" s="59"/>
      <c r="C54" s="59"/>
      <c r="D54" s="59"/>
    </row>
    <row r="55" spans="1:6" ht="15.75" x14ac:dyDescent="0.25">
      <c r="A55" s="63"/>
      <c r="B55" s="59"/>
      <c r="C55" s="59"/>
      <c r="D55" s="59"/>
    </row>
    <row r="56" spans="1:6" ht="23.25" x14ac:dyDescent="0.25">
      <c r="A56" s="60" t="s">
        <v>435</v>
      </c>
      <c r="B56" s="59"/>
      <c r="C56" s="59"/>
      <c r="D56" s="59"/>
    </row>
    <row r="57" spans="1:6" ht="16.5" customHeight="1" x14ac:dyDescent="0.25">
      <c r="A57" s="66"/>
      <c r="B57" s="83"/>
      <c r="C57" s="59"/>
      <c r="D57" s="59"/>
      <c r="F57" s="8">
        <v>1</v>
      </c>
    </row>
    <row r="58" spans="1:6" ht="13.5" hidden="1" customHeight="1" x14ac:dyDescent="0.25">
      <c r="A58" s="63"/>
      <c r="B58" s="59"/>
      <c r="C58" s="59"/>
      <c r="D58" s="59"/>
    </row>
    <row r="59" spans="1:6" ht="48" customHeight="1" x14ac:dyDescent="0.25">
      <c r="A59" s="280" t="s">
        <v>599</v>
      </c>
      <c r="B59" s="280"/>
      <c r="C59" s="280"/>
      <c r="D59" s="280"/>
    </row>
    <row r="60" spans="1:6" ht="14.45" customHeight="1" x14ac:dyDescent="0.25">
      <c r="A60" s="147"/>
      <c r="B60" s="147"/>
      <c r="C60" s="147"/>
      <c r="D60" s="147"/>
    </row>
    <row r="61" spans="1:6" ht="15.75" x14ac:dyDescent="0.25">
      <c r="A61" s="327" t="s">
        <v>600</v>
      </c>
      <c r="B61" s="327"/>
      <c r="C61" s="195" t="s">
        <v>603</v>
      </c>
      <c r="D61" s="195" t="s">
        <v>601</v>
      </c>
    </row>
    <row r="62" spans="1:6" ht="44.25" customHeight="1" x14ac:dyDescent="0.25">
      <c r="A62" s="288" t="s">
        <v>604</v>
      </c>
      <c r="B62" s="288"/>
      <c r="C62" s="194"/>
      <c r="D62" s="230" t="s">
        <v>602</v>
      </c>
      <c r="F62" s="148">
        <v>1</v>
      </c>
    </row>
    <row r="63" spans="1:6" ht="44.25" customHeight="1" x14ac:dyDescent="0.25">
      <c r="A63" s="288" t="s">
        <v>513</v>
      </c>
      <c r="B63" s="288"/>
      <c r="C63" s="194"/>
      <c r="D63" s="247" t="s">
        <v>602</v>
      </c>
    </row>
    <row r="64" spans="1:6" ht="44.25" customHeight="1" x14ac:dyDescent="0.25">
      <c r="A64" s="288" t="s">
        <v>514</v>
      </c>
      <c r="B64" s="288"/>
      <c r="C64" s="194"/>
      <c r="D64" s="247" t="s">
        <v>602</v>
      </c>
    </row>
    <row r="65" spans="1:9" ht="44.25" customHeight="1" x14ac:dyDescent="0.25">
      <c r="A65" s="288" t="s">
        <v>515</v>
      </c>
      <c r="B65" s="288"/>
      <c r="C65" s="194"/>
      <c r="D65" s="247" t="s">
        <v>602</v>
      </c>
    </row>
    <row r="66" spans="1:9" ht="44.25" customHeight="1" x14ac:dyDescent="0.25">
      <c r="A66" s="288" t="s">
        <v>516</v>
      </c>
      <c r="B66" s="288"/>
      <c r="C66" s="194"/>
      <c r="D66" s="247" t="s">
        <v>602</v>
      </c>
      <c r="F66" s="8">
        <v>1</v>
      </c>
    </row>
    <row r="67" spans="1:9" ht="78.75" customHeight="1" x14ac:dyDescent="0.25">
      <c r="A67" s="291" t="s">
        <v>436</v>
      </c>
      <c r="B67" s="291"/>
      <c r="C67" s="291"/>
      <c r="D67" s="291"/>
      <c r="F67" s="8">
        <v>1</v>
      </c>
    </row>
    <row r="68" spans="1:9" ht="15.75" x14ac:dyDescent="0.25">
      <c r="A68" s="146"/>
      <c r="B68" s="66"/>
      <c r="C68" s="285"/>
      <c r="D68" s="285"/>
      <c r="F68" s="8">
        <v>1</v>
      </c>
    </row>
    <row r="69" spans="1:9" ht="23.25" x14ac:dyDescent="0.25">
      <c r="A69" s="60" t="s">
        <v>437</v>
      </c>
      <c r="B69" s="59"/>
      <c r="C69" s="59"/>
      <c r="D69" s="59"/>
    </row>
    <row r="70" spans="1:9" ht="18" customHeight="1" x14ac:dyDescent="0.25">
      <c r="A70" s="63"/>
      <c r="B70" s="59"/>
      <c r="C70" s="59"/>
      <c r="D70" s="59"/>
    </row>
    <row r="71" spans="1:9" ht="29.25" customHeight="1" x14ac:dyDescent="0.25">
      <c r="A71" s="280" t="s">
        <v>438</v>
      </c>
      <c r="B71" s="280"/>
      <c r="C71" s="280"/>
      <c r="D71" s="280"/>
    </row>
    <row r="72" spans="1:9" ht="15.75" x14ac:dyDescent="0.25">
      <c r="A72" s="63"/>
      <c r="B72" s="59"/>
      <c r="C72" s="59"/>
      <c r="D72" s="59"/>
    </row>
    <row r="73" spans="1:9" ht="31.35" customHeight="1" x14ac:dyDescent="0.25">
      <c r="A73" s="294" t="s">
        <v>439</v>
      </c>
      <c r="B73" s="68"/>
      <c r="C73" s="68"/>
      <c r="D73" s="68"/>
      <c r="E73" s="8" t="b">
        <v>0</v>
      </c>
      <c r="F73" s="8">
        <f>IF(E73,1,2)</f>
        <v>2</v>
      </c>
      <c r="G73" s="8" t="b">
        <v>0</v>
      </c>
      <c r="H73" s="8">
        <f>IF(G73,1,2)</f>
        <v>2</v>
      </c>
      <c r="I73" s="8" t="b">
        <v>0</v>
      </c>
    </row>
    <row r="74" spans="1:9" ht="23.45" customHeight="1" x14ac:dyDescent="0.25">
      <c r="A74" s="294"/>
      <c r="B74" s="326" t="str">
        <f>IF(OR(AND(E73,G73),AND(E73,I73),AND(G73,I73)),"Please send the current valid certificates.",IF(OR(E73,G73,I73),"Please send the current valid certificate.",""))</f>
        <v/>
      </c>
      <c r="C74" s="326"/>
      <c r="D74" s="326"/>
    </row>
    <row r="75" spans="1:9" ht="33" customHeight="1" x14ac:dyDescent="0.25">
      <c r="A75" s="294" t="s">
        <v>440</v>
      </c>
      <c r="B75" s="68"/>
      <c r="C75" s="279"/>
      <c r="D75" s="279"/>
      <c r="E75" s="8" t="b">
        <v>0</v>
      </c>
      <c r="F75" s="8">
        <f>IF(E75,1,2)</f>
        <v>2</v>
      </c>
      <c r="G75" s="8" t="b">
        <v>0</v>
      </c>
      <c r="H75" s="8">
        <f>IF(G75,1,2)</f>
        <v>2</v>
      </c>
      <c r="I75" s="8">
        <f>IF(AND(F75=1,H75=1),1,IF(H75=1,1,IF(F75=1,1,2)))</f>
        <v>2</v>
      </c>
    </row>
    <row r="76" spans="1:9" ht="33" customHeight="1" x14ac:dyDescent="0.25">
      <c r="A76" s="294"/>
      <c r="B76" s="193" t="str">
        <f>IF(OR(E75,G75),"Please send the current valid certificate.","Please fill out the questionnaire EM-System.")</f>
        <v>Please fill out the questionnaire EM-System.</v>
      </c>
      <c r="C76" s="69"/>
      <c r="D76" s="69"/>
    </row>
    <row r="77" spans="1:9" ht="38.25" customHeight="1" x14ac:dyDescent="0.25">
      <c r="A77" s="294" t="s">
        <v>441</v>
      </c>
      <c r="B77" s="68"/>
      <c r="C77" s="286"/>
      <c r="D77" s="287"/>
      <c r="E77" s="8" t="b">
        <v>0</v>
      </c>
      <c r="F77" s="8">
        <f>IF(E77,1,2)</f>
        <v>2</v>
      </c>
      <c r="G77" s="8" t="b">
        <v>0</v>
      </c>
      <c r="H77" s="8">
        <f>IF(G77,1,2)</f>
        <v>2</v>
      </c>
      <c r="I77" s="8">
        <f>IF(AND(F77=1,H77=1),1,IF(H77=1,1,IF(F77=1,1,2)))</f>
        <v>2</v>
      </c>
    </row>
    <row r="78" spans="1:9" ht="38.25" customHeight="1" x14ac:dyDescent="0.25">
      <c r="A78" s="294"/>
      <c r="B78" s="284" t="str">
        <f>IF(G77,"Geben Sie bitte im Feld rechts Ihre Scope-ID an",IF(E77,"Please send the current valid certificate.","Please fill out the questionnaire EM-System."))</f>
        <v>Please fill out the questionnaire EM-System.</v>
      </c>
      <c r="C78" s="284"/>
      <c r="D78" s="70"/>
    </row>
    <row r="79" spans="1:9" ht="43.5" customHeight="1" x14ac:dyDescent="0.25">
      <c r="A79" s="71" t="s">
        <v>442</v>
      </c>
      <c r="B79" s="68"/>
      <c r="C79" s="284" t="str">
        <f>IF(E79,"Please send the current valid certificate and fill out the questionnaire ISO 26262.",IF(Deckblatt!E9=1,"Please fill out the questionnaire ISO 26262.",IF(Deckblatt!E9=2,"",IF(Basic!F79=2,""))))</f>
        <v>Please fill out the questionnaire ISO 26262.</v>
      </c>
      <c r="D79" s="284"/>
      <c r="E79" s="8" t="b">
        <v>0</v>
      </c>
      <c r="F79" s="8">
        <f>IF(E79,1,2)</f>
        <v>2</v>
      </c>
    </row>
    <row r="80" spans="1:9" ht="32.25" customHeight="1" x14ac:dyDescent="0.25">
      <c r="A80" s="71" t="s">
        <v>443</v>
      </c>
      <c r="B80" s="68"/>
      <c r="C80" s="279"/>
      <c r="D80" s="279"/>
      <c r="E80" s="8" t="b">
        <v>0</v>
      </c>
    </row>
    <row r="81" spans="1:8" ht="29.25" customHeight="1" x14ac:dyDescent="0.25">
      <c r="A81" s="71" t="s">
        <v>444</v>
      </c>
      <c r="B81" s="283" t="s">
        <v>445</v>
      </c>
      <c r="C81" s="283"/>
      <c r="D81" s="283"/>
    </row>
    <row r="82" spans="1:8" ht="15.75" x14ac:dyDescent="0.25">
      <c r="A82" s="63"/>
      <c r="B82" s="59"/>
      <c r="C82" s="59"/>
      <c r="D82" s="59"/>
    </row>
    <row r="83" spans="1:8" ht="30.75" customHeight="1" x14ac:dyDescent="0.25">
      <c r="A83" s="317" t="s">
        <v>446</v>
      </c>
      <c r="B83" s="317"/>
      <c r="C83" s="317"/>
      <c r="D83" s="317"/>
    </row>
    <row r="84" spans="1:8" ht="15.75" x14ac:dyDescent="0.25">
      <c r="A84" s="63"/>
      <c r="B84" s="59"/>
      <c r="C84" s="59"/>
      <c r="D84" s="59"/>
    </row>
    <row r="85" spans="1:8" ht="15.75" x14ac:dyDescent="0.25">
      <c r="A85" s="63" t="s">
        <v>447</v>
      </c>
      <c r="B85" s="59"/>
      <c r="C85" s="59"/>
      <c r="D85" s="59"/>
    </row>
    <row r="86" spans="1:8" ht="15.75" x14ac:dyDescent="0.25">
      <c r="A86" s="63"/>
      <c r="B86" s="59"/>
      <c r="C86" s="59"/>
      <c r="D86" s="59"/>
    </row>
    <row r="87" spans="1:8" ht="31.5" x14ac:dyDescent="0.25">
      <c r="A87" s="229" t="s">
        <v>448</v>
      </c>
      <c r="B87" s="229" t="s">
        <v>449</v>
      </c>
      <c r="C87" s="297" t="s">
        <v>4</v>
      </c>
      <c r="D87" s="298"/>
      <c r="E87" s="38"/>
      <c r="F87" s="38"/>
    </row>
    <row r="88" spans="1:8" ht="61.5" customHeight="1" x14ac:dyDescent="0.25">
      <c r="A88" s="230" t="s">
        <v>450</v>
      </c>
      <c r="B88" s="230" t="s">
        <v>451</v>
      </c>
      <c r="C88" s="299" t="s">
        <v>452</v>
      </c>
      <c r="D88" s="300"/>
    </row>
    <row r="89" spans="1:8" ht="57" customHeight="1" x14ac:dyDescent="0.25">
      <c r="A89" s="230" t="s">
        <v>450</v>
      </c>
      <c r="B89" s="230" t="s">
        <v>451</v>
      </c>
      <c r="C89" s="299" t="s">
        <v>452</v>
      </c>
      <c r="D89" s="300"/>
    </row>
    <row r="90" spans="1:8" ht="56.25" customHeight="1" x14ac:dyDescent="0.25">
      <c r="A90" s="230" t="s">
        <v>450</v>
      </c>
      <c r="B90" s="230" t="s">
        <v>451</v>
      </c>
      <c r="C90" s="299" t="s">
        <v>452</v>
      </c>
      <c r="D90" s="300"/>
    </row>
    <row r="91" spans="1:8" x14ac:dyDescent="0.25">
      <c r="A91" s="59"/>
      <c r="B91" s="59"/>
      <c r="C91" s="59"/>
      <c r="D91" s="59"/>
    </row>
    <row r="92" spans="1:8" ht="15.75" x14ac:dyDescent="0.25">
      <c r="A92" s="64" t="s">
        <v>453</v>
      </c>
      <c r="B92" s="59"/>
      <c r="C92" s="59"/>
      <c r="D92" s="59"/>
    </row>
    <row r="93" spans="1:8" ht="15.75" x14ac:dyDescent="0.25">
      <c r="A93" s="64" t="s">
        <v>454</v>
      </c>
      <c r="B93" s="59"/>
      <c r="C93" s="59"/>
      <c r="D93" s="59"/>
    </row>
    <row r="94" spans="1:8" ht="15.75" x14ac:dyDescent="0.25">
      <c r="A94" s="64"/>
      <c r="B94" s="59"/>
      <c r="C94" s="59"/>
      <c r="D94" s="59"/>
      <c r="E94" s="38"/>
      <c r="F94" s="38"/>
    </row>
    <row r="95" spans="1:8" ht="45.75" customHeight="1" x14ac:dyDescent="0.25">
      <c r="A95" s="312" t="s">
        <v>455</v>
      </c>
      <c r="B95" s="312"/>
      <c r="C95" s="279"/>
      <c r="D95" s="279"/>
      <c r="E95" s="8" t="b">
        <v>0</v>
      </c>
      <c r="F95" s="8">
        <f>IF(E95,1,2)</f>
        <v>2</v>
      </c>
      <c r="G95" s="8" t="b">
        <v>0</v>
      </c>
      <c r="H95" s="8">
        <f>IF(G95,1,2)</f>
        <v>2</v>
      </c>
    </row>
    <row r="96" spans="1:8" ht="15" customHeight="1" x14ac:dyDescent="0.25">
      <c r="A96" s="312"/>
      <c r="B96" s="312"/>
      <c r="C96" s="279"/>
      <c r="D96" s="279"/>
    </row>
    <row r="97" spans="1:8" ht="44.45" customHeight="1" x14ac:dyDescent="0.25">
      <c r="A97" s="312" t="s">
        <v>456</v>
      </c>
      <c r="B97" s="312"/>
      <c r="C97" s="279"/>
      <c r="D97" s="279"/>
      <c r="E97" s="8" t="b">
        <v>0</v>
      </c>
      <c r="F97" s="8">
        <f t="shared" ref="F97:F111" si="0">IF(E97,1,2)</f>
        <v>2</v>
      </c>
      <c r="G97" s="8" t="b">
        <v>0</v>
      </c>
      <c r="H97" s="8">
        <f t="shared" ref="H97:H111" si="1">IF(G97,1,2)</f>
        <v>2</v>
      </c>
    </row>
    <row r="98" spans="1:8" ht="15" customHeight="1" x14ac:dyDescent="0.25">
      <c r="A98" s="312"/>
      <c r="B98" s="312"/>
      <c r="C98" s="279"/>
      <c r="D98" s="279"/>
    </row>
    <row r="99" spans="1:8" ht="30.75" customHeight="1" x14ac:dyDescent="0.25">
      <c r="A99" s="312" t="s">
        <v>457</v>
      </c>
      <c r="B99" s="312"/>
      <c r="C99" s="279"/>
      <c r="D99" s="279"/>
      <c r="E99" s="8" t="b">
        <v>0</v>
      </c>
      <c r="F99" s="8">
        <f t="shared" si="0"/>
        <v>2</v>
      </c>
      <c r="G99" s="8" t="b">
        <v>0</v>
      </c>
      <c r="H99" s="8">
        <f t="shared" si="1"/>
        <v>2</v>
      </c>
    </row>
    <row r="100" spans="1:8" ht="15" customHeight="1" x14ac:dyDescent="0.25">
      <c r="A100" s="312"/>
      <c r="B100" s="312"/>
      <c r="C100" s="279"/>
      <c r="D100" s="279"/>
    </row>
    <row r="101" spans="1:8" ht="30.75" customHeight="1" x14ac:dyDescent="0.25">
      <c r="A101" s="312" t="s">
        <v>458</v>
      </c>
      <c r="B101" s="312"/>
      <c r="C101" s="279"/>
      <c r="D101" s="279"/>
      <c r="E101" s="8" t="b">
        <v>0</v>
      </c>
      <c r="F101" s="8">
        <f t="shared" si="0"/>
        <v>2</v>
      </c>
      <c r="G101" s="8" t="b">
        <v>0</v>
      </c>
      <c r="H101" s="8">
        <f t="shared" si="1"/>
        <v>2</v>
      </c>
    </row>
    <row r="102" spans="1:8" ht="15" customHeight="1" x14ac:dyDescent="0.25">
      <c r="A102" s="312"/>
      <c r="B102" s="312"/>
      <c r="C102" s="279"/>
      <c r="D102" s="279"/>
    </row>
    <row r="103" spans="1:8" ht="56.45" customHeight="1" x14ac:dyDescent="0.25">
      <c r="A103" s="312" t="s">
        <v>459</v>
      </c>
      <c r="B103" s="312"/>
      <c r="C103" s="279"/>
      <c r="D103" s="279"/>
      <c r="E103" s="8" t="b">
        <v>0</v>
      </c>
      <c r="F103" s="8">
        <f t="shared" si="0"/>
        <v>2</v>
      </c>
      <c r="G103" s="8" t="b">
        <v>0</v>
      </c>
      <c r="H103" s="8">
        <f t="shared" si="1"/>
        <v>2</v>
      </c>
    </row>
    <row r="104" spans="1:8" ht="15" customHeight="1" x14ac:dyDescent="0.25">
      <c r="A104" s="312"/>
      <c r="B104" s="312"/>
      <c r="C104" s="279"/>
      <c r="D104" s="279"/>
    </row>
    <row r="105" spans="1:8" ht="45.75" customHeight="1" x14ac:dyDescent="0.25">
      <c r="A105" s="312" t="s">
        <v>460</v>
      </c>
      <c r="B105" s="312"/>
      <c r="C105" s="279"/>
      <c r="D105" s="279"/>
      <c r="E105" s="8" t="b">
        <v>0</v>
      </c>
      <c r="F105" s="8">
        <f t="shared" si="0"/>
        <v>2</v>
      </c>
      <c r="G105" s="8" t="b">
        <v>0</v>
      </c>
      <c r="H105" s="8">
        <f t="shared" si="1"/>
        <v>2</v>
      </c>
    </row>
    <row r="106" spans="1:8" ht="15" customHeight="1" x14ac:dyDescent="0.25">
      <c r="A106" s="312"/>
      <c r="B106" s="312"/>
      <c r="C106" s="279"/>
      <c r="D106" s="279"/>
    </row>
    <row r="107" spans="1:8" ht="30.75" customHeight="1" x14ac:dyDescent="0.25">
      <c r="A107" s="267" t="s">
        <v>461</v>
      </c>
      <c r="B107" s="267"/>
      <c r="C107" s="279"/>
      <c r="D107" s="279"/>
      <c r="E107" s="8" t="b">
        <v>0</v>
      </c>
      <c r="F107" s="8">
        <f t="shared" si="0"/>
        <v>2</v>
      </c>
      <c r="G107" s="8" t="b">
        <v>0</v>
      </c>
      <c r="H107" s="8">
        <f t="shared" si="1"/>
        <v>2</v>
      </c>
    </row>
    <row r="108" spans="1:8" ht="15" customHeight="1" x14ac:dyDescent="0.25">
      <c r="A108" s="267"/>
      <c r="B108" s="267"/>
      <c r="C108" s="279"/>
      <c r="D108" s="279"/>
    </row>
    <row r="109" spans="1:8" ht="60.75" customHeight="1" x14ac:dyDescent="0.25">
      <c r="A109" s="312" t="s">
        <v>462</v>
      </c>
      <c r="B109" s="312"/>
      <c r="C109" s="279"/>
      <c r="D109" s="279"/>
      <c r="E109" s="8" t="b">
        <v>0</v>
      </c>
      <c r="F109" s="8">
        <f t="shared" si="0"/>
        <v>2</v>
      </c>
      <c r="G109" s="8" t="b">
        <v>0</v>
      </c>
      <c r="H109" s="8">
        <f t="shared" si="1"/>
        <v>2</v>
      </c>
    </row>
    <row r="110" spans="1:8" ht="15" customHeight="1" x14ac:dyDescent="0.25">
      <c r="A110" s="312"/>
      <c r="B110" s="312"/>
      <c r="C110" s="279"/>
      <c r="D110" s="279"/>
    </row>
    <row r="111" spans="1:8" ht="45.75" customHeight="1" x14ac:dyDescent="0.25">
      <c r="A111" s="312" t="s">
        <v>463</v>
      </c>
      <c r="B111" s="312"/>
      <c r="C111" s="279"/>
      <c r="D111" s="279"/>
      <c r="E111" s="8" t="b">
        <v>0</v>
      </c>
      <c r="F111" s="8">
        <f t="shared" si="0"/>
        <v>2</v>
      </c>
      <c r="G111" s="8" t="b">
        <v>0</v>
      </c>
      <c r="H111" s="8">
        <f t="shared" si="1"/>
        <v>2</v>
      </c>
    </row>
    <row r="112" spans="1:8" ht="15" customHeight="1" x14ac:dyDescent="0.25">
      <c r="A112" s="312"/>
      <c r="B112" s="312"/>
      <c r="C112" s="279"/>
      <c r="D112" s="279"/>
    </row>
    <row r="113" spans="1:16" x14ac:dyDescent="0.25">
      <c r="A113" s="59"/>
      <c r="B113" s="59"/>
      <c r="C113" s="59"/>
      <c r="D113" s="59"/>
    </row>
    <row r="114" spans="1:16" ht="23.25" x14ac:dyDescent="0.25">
      <c r="A114" s="60" t="s">
        <v>464</v>
      </c>
      <c r="B114" s="59"/>
      <c r="C114" s="59"/>
      <c r="D114" s="59"/>
    </row>
    <row r="115" spans="1:16" ht="18.75" x14ac:dyDescent="0.25">
      <c r="A115" s="133"/>
      <c r="B115" s="134"/>
      <c r="C115" s="134"/>
      <c r="D115" s="134"/>
      <c r="E115" s="135"/>
      <c r="F115" s="135"/>
      <c r="G115" s="135"/>
      <c r="H115" s="135"/>
      <c r="I115" s="135"/>
      <c r="J115" s="136"/>
      <c r="K115" s="136"/>
    </row>
    <row r="116" spans="1:16" ht="47.25" customHeight="1" x14ac:dyDescent="0.25">
      <c r="A116" s="305" t="s">
        <v>465</v>
      </c>
      <c r="B116" s="305"/>
      <c r="C116" s="305"/>
      <c r="D116" s="305"/>
      <c r="E116" s="135"/>
      <c r="F116" s="135"/>
      <c r="G116" s="135"/>
      <c r="H116" s="135"/>
      <c r="I116" s="135"/>
      <c r="J116" s="136"/>
      <c r="K116" s="136"/>
    </row>
    <row r="117" spans="1:16" ht="15" customHeight="1" x14ac:dyDescent="0.25">
      <c r="A117" s="324" t="s">
        <v>466</v>
      </c>
      <c r="B117" s="324"/>
      <c r="C117" s="324"/>
      <c r="D117" s="134"/>
      <c r="E117" s="236"/>
      <c r="F117" s="236"/>
      <c r="G117" s="236"/>
      <c r="H117" s="236"/>
      <c r="I117" s="236"/>
      <c r="J117" s="236"/>
      <c r="K117" s="136"/>
      <c r="L117" s="136"/>
      <c r="M117" s="136"/>
      <c r="N117" s="136"/>
      <c r="O117" s="136"/>
      <c r="P117" s="136"/>
    </row>
    <row r="118" spans="1:16" ht="14.25" customHeight="1" x14ac:dyDescent="0.25">
      <c r="A118" s="290" t="s">
        <v>467</v>
      </c>
      <c r="B118" s="290"/>
      <c r="C118" s="290"/>
      <c r="D118" s="290"/>
      <c r="E118" s="135"/>
      <c r="F118" s="135"/>
      <c r="G118" s="135"/>
      <c r="H118" s="135"/>
      <c r="I118" s="135"/>
      <c r="J118" s="136"/>
      <c r="K118" s="136"/>
      <c r="L118" s="136"/>
      <c r="M118" s="136"/>
      <c r="N118" s="136"/>
      <c r="O118" s="136"/>
      <c r="P118" s="136"/>
    </row>
    <row r="119" spans="1:16" ht="30.75" customHeight="1" x14ac:dyDescent="0.25">
      <c r="A119" s="290"/>
      <c r="B119" s="290"/>
      <c r="C119" s="290"/>
      <c r="D119" s="290"/>
      <c r="E119" s="135"/>
      <c r="F119" s="135"/>
      <c r="G119" s="135"/>
      <c r="H119" s="135"/>
      <c r="I119" s="135"/>
      <c r="J119" s="136"/>
      <c r="K119" s="136"/>
      <c r="L119" s="136"/>
      <c r="M119" s="136"/>
      <c r="N119" s="136"/>
      <c r="O119" s="136"/>
      <c r="P119" s="136"/>
    </row>
    <row r="120" spans="1:16" ht="15.75" x14ac:dyDescent="0.25">
      <c r="A120" s="137" t="s">
        <v>468</v>
      </c>
      <c r="B120" s="134"/>
      <c r="C120" s="134"/>
      <c r="D120" s="134"/>
      <c r="E120" s="236"/>
      <c r="F120" s="236"/>
      <c r="G120" s="236"/>
      <c r="H120" s="236"/>
      <c r="I120" s="236"/>
      <c r="J120" s="236"/>
      <c r="K120" s="136"/>
      <c r="L120" s="136"/>
      <c r="M120" s="136"/>
      <c r="N120" s="136"/>
      <c r="O120" s="136"/>
      <c r="P120" s="136"/>
    </row>
    <row r="121" spans="1:16" ht="31.5" customHeight="1" x14ac:dyDescent="0.25">
      <c r="A121" s="290" t="s">
        <v>469</v>
      </c>
      <c r="B121" s="290"/>
      <c r="C121" s="290"/>
      <c r="D121" s="290"/>
      <c r="E121" s="135"/>
      <c r="F121" s="135"/>
      <c r="G121" s="135"/>
      <c r="H121" s="135"/>
      <c r="I121" s="135"/>
      <c r="J121" s="136"/>
      <c r="K121" s="136"/>
      <c r="L121" s="136"/>
      <c r="M121" s="136"/>
      <c r="N121" s="136"/>
      <c r="O121" s="136"/>
      <c r="P121" s="136"/>
    </row>
    <row r="122" spans="1:16" ht="15.75" x14ac:dyDescent="0.25">
      <c r="A122" s="137"/>
      <c r="B122" s="134"/>
      <c r="C122" s="134"/>
      <c r="D122" s="134"/>
      <c r="E122" s="135"/>
      <c r="F122" s="135"/>
      <c r="G122" s="135"/>
      <c r="H122" s="135"/>
      <c r="I122" s="135"/>
      <c r="J122" s="136"/>
      <c r="K122" s="136"/>
      <c r="L122" s="136"/>
      <c r="M122" s="136"/>
      <c r="N122" s="136"/>
      <c r="O122" s="136"/>
      <c r="P122" s="136"/>
    </row>
    <row r="123" spans="1:16" ht="15.75" x14ac:dyDescent="0.25">
      <c r="A123" s="137" t="s">
        <v>470</v>
      </c>
      <c r="B123" s="134"/>
      <c r="C123" s="134"/>
      <c r="D123" s="134"/>
      <c r="E123" s="135"/>
      <c r="F123" s="135"/>
      <c r="G123" s="135"/>
      <c r="H123" s="135"/>
      <c r="I123" s="135"/>
      <c r="J123" s="136"/>
      <c r="K123" s="136"/>
      <c r="L123" s="136"/>
      <c r="M123" s="136"/>
      <c r="N123" s="136"/>
      <c r="O123" s="136"/>
      <c r="P123" s="136"/>
    </row>
    <row r="124" spans="1:16" ht="31.5" customHeight="1" x14ac:dyDescent="0.25">
      <c r="A124" s="290" t="s">
        <v>471</v>
      </c>
      <c r="B124" s="290"/>
      <c r="C124" s="290"/>
      <c r="D124" s="290"/>
      <c r="E124" s="290"/>
      <c r="F124" s="290"/>
      <c r="G124" s="290"/>
      <c r="H124" s="290"/>
      <c r="I124" s="290"/>
      <c r="J124" s="290"/>
      <c r="K124" s="290"/>
      <c r="L124" s="290"/>
      <c r="M124" s="290"/>
      <c r="N124" s="290"/>
      <c r="O124" s="290"/>
      <c r="P124" s="290"/>
    </row>
    <row r="125" spans="1:16" ht="15.75" x14ac:dyDescent="0.25">
      <c r="A125" s="137"/>
      <c r="B125" s="134"/>
      <c r="C125" s="134"/>
      <c r="D125" s="134"/>
      <c r="E125" s="135"/>
      <c r="F125" s="135"/>
      <c r="G125" s="135"/>
      <c r="H125" s="135"/>
      <c r="I125" s="135"/>
      <c r="J125" s="136"/>
      <c r="K125" s="136"/>
      <c r="L125" s="136"/>
      <c r="M125" s="136"/>
      <c r="N125" s="136"/>
      <c r="O125" s="136"/>
      <c r="P125" s="136"/>
    </row>
    <row r="126" spans="1:16" ht="15.75" x14ac:dyDescent="0.25">
      <c r="A126" s="137" t="s">
        <v>472</v>
      </c>
      <c r="B126" s="134"/>
      <c r="C126" s="134"/>
      <c r="D126" s="134"/>
      <c r="E126" s="135"/>
      <c r="F126" s="135"/>
      <c r="G126" s="135"/>
      <c r="H126" s="135"/>
      <c r="I126" s="135"/>
      <c r="J126" s="136"/>
      <c r="K126" s="136"/>
      <c r="L126" s="136"/>
      <c r="M126" s="136"/>
      <c r="N126" s="136"/>
      <c r="O126" s="136"/>
      <c r="P126" s="136"/>
    </row>
    <row r="127" spans="1:16" ht="31.5" customHeight="1" x14ac:dyDescent="0.25">
      <c r="A127" s="290" t="s">
        <v>473</v>
      </c>
      <c r="B127" s="290"/>
      <c r="C127" s="290"/>
      <c r="D127" s="290"/>
      <c r="E127" s="135"/>
      <c r="F127" s="135"/>
      <c r="G127" s="135"/>
      <c r="H127" s="135"/>
      <c r="I127" s="135"/>
      <c r="J127" s="136"/>
      <c r="K127" s="136"/>
      <c r="L127" s="136"/>
      <c r="M127" s="136"/>
      <c r="N127" s="136"/>
      <c r="O127" s="136"/>
      <c r="P127" s="136"/>
    </row>
    <row r="128" spans="1:16" ht="15.75" x14ac:dyDescent="0.25">
      <c r="A128" s="137"/>
      <c r="B128" s="134"/>
      <c r="C128" s="134"/>
      <c r="D128" s="134"/>
      <c r="E128" s="135"/>
      <c r="F128" s="135"/>
      <c r="G128" s="135"/>
      <c r="H128" s="135"/>
      <c r="I128" s="135"/>
      <c r="J128" s="136"/>
      <c r="K128" s="136"/>
      <c r="L128" s="136"/>
      <c r="M128" s="136"/>
      <c r="N128" s="136"/>
      <c r="O128" s="136"/>
      <c r="P128" s="136"/>
    </row>
    <row r="129" spans="1:16" ht="31.5" customHeight="1" x14ac:dyDescent="0.25">
      <c r="A129" s="322" t="s">
        <v>474</v>
      </c>
      <c r="B129" s="322"/>
      <c r="C129" s="322"/>
      <c r="D129" s="322"/>
      <c r="E129" s="135"/>
      <c r="F129" s="135"/>
      <c r="G129" s="135"/>
      <c r="H129" s="135"/>
      <c r="I129" s="135"/>
      <c r="J129" s="136"/>
      <c r="K129" s="136"/>
      <c r="L129" s="136"/>
      <c r="M129" s="136"/>
      <c r="N129" s="136"/>
      <c r="O129" s="136"/>
      <c r="P129" s="136"/>
    </row>
    <row r="130" spans="1:16" ht="15.75" x14ac:dyDescent="0.25">
      <c r="A130" s="138"/>
      <c r="B130" s="134"/>
      <c r="C130" s="134"/>
      <c r="D130" s="134"/>
      <c r="E130" s="135"/>
      <c r="F130" s="135"/>
      <c r="G130" s="135"/>
      <c r="H130" s="135"/>
      <c r="I130" s="135"/>
      <c r="J130" s="136"/>
      <c r="K130" s="136"/>
      <c r="L130" s="136"/>
      <c r="M130" s="136"/>
      <c r="N130" s="136"/>
      <c r="O130" s="136"/>
      <c r="P130" s="136"/>
    </row>
    <row r="131" spans="1:16" ht="96.6" customHeight="1" x14ac:dyDescent="0.25">
      <c r="A131" s="323" t="s">
        <v>475</v>
      </c>
      <c r="B131" s="323"/>
      <c r="C131" s="323"/>
      <c r="D131" s="323"/>
      <c r="E131" s="135"/>
      <c r="F131" s="135"/>
      <c r="G131" s="135"/>
      <c r="H131" s="135"/>
      <c r="I131" s="135"/>
      <c r="J131" s="136"/>
      <c r="K131" s="136"/>
      <c r="L131" s="136"/>
      <c r="M131" s="136"/>
      <c r="N131" s="136"/>
      <c r="O131" s="136"/>
      <c r="P131" s="136"/>
    </row>
    <row r="132" spans="1:16" x14ac:dyDescent="0.25">
      <c r="A132" s="134"/>
      <c r="B132" s="134"/>
      <c r="C132" s="134"/>
      <c r="D132" s="134"/>
      <c r="E132" s="135"/>
      <c r="F132" s="135"/>
      <c r="G132" s="135"/>
      <c r="H132" s="135"/>
      <c r="I132" s="135"/>
      <c r="J132" s="136"/>
      <c r="K132" s="136"/>
    </row>
    <row r="133" spans="1:16" ht="23.25" x14ac:dyDescent="0.25">
      <c r="A133" s="60" t="s">
        <v>476</v>
      </c>
      <c r="B133" s="59"/>
      <c r="C133" s="59"/>
      <c r="D133" s="59"/>
    </row>
    <row r="134" spans="1:16" ht="18" customHeight="1" x14ac:dyDescent="0.25">
      <c r="A134" s="60"/>
      <c r="B134" s="59"/>
      <c r="C134" s="59"/>
      <c r="D134" s="59"/>
      <c r="E134" s="38"/>
      <c r="F134" s="38"/>
    </row>
    <row r="135" spans="1:16" ht="24.6" customHeight="1" x14ac:dyDescent="0.25">
      <c r="A135" s="72" t="s">
        <v>477</v>
      </c>
      <c r="B135" s="73"/>
      <c r="C135" s="73"/>
      <c r="D135" s="73"/>
      <c r="E135" s="38"/>
      <c r="F135" s="38"/>
      <c r="G135" s="38"/>
    </row>
    <row r="136" spans="1:16" ht="31.5" customHeight="1" x14ac:dyDescent="0.25">
      <c r="A136" s="312" t="s">
        <v>478</v>
      </c>
      <c r="B136" s="312"/>
      <c r="C136" s="312"/>
      <c r="D136" s="312"/>
      <c r="E136" s="38"/>
      <c r="F136" s="38"/>
    </row>
    <row r="137" spans="1:16" ht="14.25" customHeight="1" x14ac:dyDescent="0.25">
      <c r="A137" s="312"/>
      <c r="B137" s="312"/>
      <c r="C137" s="312"/>
      <c r="D137" s="312"/>
    </row>
    <row r="138" spans="1:16" ht="18" customHeight="1" x14ac:dyDescent="0.25">
      <c r="A138" s="68"/>
      <c r="B138" s="68"/>
      <c r="C138" s="279"/>
      <c r="D138" s="279"/>
      <c r="E138" s="8" t="b">
        <v>0</v>
      </c>
      <c r="F138" s="8">
        <f>IF(E138,1,2)</f>
        <v>2</v>
      </c>
      <c r="G138" s="8" t="b">
        <v>0</v>
      </c>
      <c r="H138" s="8">
        <f>IF(G138,1,2)</f>
        <v>2</v>
      </c>
      <c r="I138" s="8" t="b">
        <v>0</v>
      </c>
      <c r="J138" s="3">
        <f>IF(I138,1,2)</f>
        <v>2</v>
      </c>
      <c r="K138" s="3">
        <f>IF(I138,1,2)</f>
        <v>2</v>
      </c>
    </row>
    <row r="139" spans="1:16" ht="18" customHeight="1" x14ac:dyDescent="0.25">
      <c r="A139" s="74"/>
      <c r="B139" s="68"/>
      <c r="C139" s="279"/>
      <c r="D139" s="279"/>
      <c r="E139" s="8" t="b">
        <v>0</v>
      </c>
      <c r="F139" s="8">
        <f>IF(E139,1,2)</f>
        <v>2</v>
      </c>
      <c r="G139" s="8" t="b">
        <v>0</v>
      </c>
      <c r="H139" s="8">
        <f>IF(G139,1,2)</f>
        <v>2</v>
      </c>
      <c r="I139" s="8" t="b">
        <v>0</v>
      </c>
      <c r="J139" s="3">
        <f>IF(I139,1,2)</f>
        <v>2</v>
      </c>
      <c r="K139" s="3">
        <f>IF(I139,1,2)</f>
        <v>2</v>
      </c>
    </row>
    <row r="140" spans="1:16" ht="18" customHeight="1" x14ac:dyDescent="0.25">
      <c r="A140" s="68"/>
      <c r="B140" s="286"/>
      <c r="C140" s="295"/>
      <c r="D140" s="287"/>
      <c r="E140" s="8" t="b">
        <v>0</v>
      </c>
      <c r="F140" s="8">
        <f>IF(E140,1,2)</f>
        <v>2</v>
      </c>
      <c r="G140" s="8" t="b">
        <v>0</v>
      </c>
      <c r="H140" s="8">
        <f>IF(G140,1,2)</f>
        <v>2</v>
      </c>
    </row>
    <row r="141" spans="1:16" ht="45.75" customHeight="1" x14ac:dyDescent="0.25">
      <c r="A141" s="318" t="s">
        <v>479</v>
      </c>
      <c r="B141" s="318"/>
      <c r="C141" s="318"/>
      <c r="D141" s="318"/>
      <c r="G141" s="8" t="b">
        <v>1</v>
      </c>
    </row>
    <row r="142" spans="1:16" ht="47.45" customHeight="1" x14ac:dyDescent="0.25">
      <c r="A142" s="301" t="s">
        <v>480</v>
      </c>
      <c r="B142" s="301"/>
      <c r="C142" s="301"/>
      <c r="D142" s="301"/>
      <c r="E142" s="8" t="b">
        <v>0</v>
      </c>
      <c r="F142" s="8">
        <f>IF(E142,1,2)</f>
        <v>2</v>
      </c>
      <c r="G142" s="8" t="b">
        <v>0</v>
      </c>
      <c r="H142" s="8">
        <f>IF(G142,1,2)</f>
        <v>2</v>
      </c>
    </row>
    <row r="143" spans="1:16" ht="15.75" customHeight="1" x14ac:dyDescent="0.25">
      <c r="A143" s="75"/>
      <c r="B143" s="75"/>
      <c r="C143" s="76"/>
      <c r="D143" s="76"/>
      <c r="E143" s="38"/>
      <c r="F143" s="38"/>
    </row>
    <row r="144" spans="1:16" ht="74.099999999999994" customHeight="1" x14ac:dyDescent="0.25">
      <c r="A144" s="280" t="s">
        <v>481</v>
      </c>
      <c r="B144" s="280"/>
      <c r="C144" s="280"/>
      <c r="D144" s="280"/>
    </row>
    <row r="145" spans="1:7" ht="21" x14ac:dyDescent="0.25">
      <c r="A145" s="72" t="s">
        <v>482</v>
      </c>
      <c r="B145" s="59"/>
      <c r="C145" s="59"/>
      <c r="D145" s="59"/>
    </row>
    <row r="146" spans="1:7" ht="18.75" x14ac:dyDescent="0.25">
      <c r="A146" s="77" t="s">
        <v>483</v>
      </c>
      <c r="B146" s="59"/>
      <c r="C146" s="59"/>
      <c r="D146" s="59"/>
    </row>
    <row r="147" spans="1:7" ht="62.45" customHeight="1" x14ac:dyDescent="0.25">
      <c r="A147" s="296" t="s">
        <v>484</v>
      </c>
      <c r="B147" s="296"/>
      <c r="C147" s="296"/>
      <c r="D147" s="296"/>
    </row>
    <row r="148" spans="1:7" ht="18.75" x14ac:dyDescent="0.25">
      <c r="A148" s="77" t="s">
        <v>485</v>
      </c>
      <c r="B148" s="59"/>
      <c r="C148" s="59"/>
      <c r="D148" s="59"/>
    </row>
    <row r="149" spans="1:7" ht="81.599999999999994" customHeight="1" x14ac:dyDescent="0.25">
      <c r="A149" s="296" t="s">
        <v>486</v>
      </c>
      <c r="B149" s="296"/>
      <c r="C149" s="296"/>
      <c r="D149" s="296"/>
    </row>
    <row r="150" spans="1:7" ht="21" x14ac:dyDescent="0.25">
      <c r="A150" s="72" t="s">
        <v>487</v>
      </c>
      <c r="B150" s="59"/>
      <c r="C150" s="59"/>
      <c r="D150" s="59"/>
    </row>
    <row r="151" spans="1:7" ht="18.75" x14ac:dyDescent="0.25">
      <c r="A151" s="77" t="s">
        <v>488</v>
      </c>
      <c r="B151" s="59"/>
      <c r="C151" s="59"/>
      <c r="D151" s="59"/>
    </row>
    <row r="152" spans="1:7" ht="62.1" customHeight="1" x14ac:dyDescent="0.25">
      <c r="A152" s="296" t="s">
        <v>489</v>
      </c>
      <c r="B152" s="296"/>
      <c r="C152" s="296"/>
      <c r="D152" s="296"/>
    </row>
    <row r="153" spans="1:7" ht="18.75" x14ac:dyDescent="0.25">
      <c r="A153" s="77" t="s">
        <v>490</v>
      </c>
      <c r="B153" s="59"/>
      <c r="C153" s="59"/>
      <c r="D153" s="59"/>
    </row>
    <row r="154" spans="1:7" ht="71.45" customHeight="1" x14ac:dyDescent="0.25">
      <c r="A154" s="296" t="s">
        <v>491</v>
      </c>
      <c r="B154" s="296"/>
      <c r="C154" s="296"/>
      <c r="D154" s="296"/>
    </row>
    <row r="155" spans="1:7" ht="23.25" x14ac:dyDescent="0.25">
      <c r="A155" s="60" t="s">
        <v>492</v>
      </c>
      <c r="B155" s="59"/>
      <c r="C155" s="59"/>
      <c r="D155" s="59"/>
    </row>
    <row r="156" spans="1:7" ht="18" customHeight="1" x14ac:dyDescent="0.25">
      <c r="A156" s="63"/>
      <c r="B156" s="59"/>
      <c r="C156" s="59"/>
      <c r="D156" s="59"/>
    </row>
    <row r="157" spans="1:7" ht="31.5" customHeight="1" x14ac:dyDescent="0.25">
      <c r="A157" s="280" t="s">
        <v>493</v>
      </c>
      <c r="B157" s="280"/>
      <c r="C157" s="280"/>
      <c r="D157" s="280"/>
      <c r="E157" s="8" t="b">
        <v>0</v>
      </c>
      <c r="G157" s="8" t="b">
        <v>0</v>
      </c>
    </row>
    <row r="158" spans="1:7" ht="15.75" x14ac:dyDescent="0.25">
      <c r="A158" s="63" t="s">
        <v>494</v>
      </c>
      <c r="B158" s="59"/>
      <c r="C158" s="59"/>
      <c r="D158" s="59"/>
    </row>
    <row r="159" spans="1:7" ht="31.5" customHeight="1" x14ac:dyDescent="0.25">
      <c r="A159" s="296" t="s">
        <v>495</v>
      </c>
      <c r="B159" s="296"/>
      <c r="C159" s="296"/>
      <c r="D159" s="296"/>
    </row>
    <row r="160" spans="1:7" ht="15.75" x14ac:dyDescent="0.25">
      <c r="A160" s="63"/>
      <c r="B160" s="59"/>
      <c r="C160" s="59"/>
      <c r="D160" s="59"/>
    </row>
    <row r="161" spans="1:11" ht="31.5" customHeight="1" x14ac:dyDescent="0.25">
      <c r="A161" s="280" t="s">
        <v>496</v>
      </c>
      <c r="B161" s="280"/>
      <c r="C161" s="280"/>
      <c r="D161" s="280"/>
    </row>
    <row r="162" spans="1:11" ht="15.75" x14ac:dyDescent="0.25">
      <c r="A162" s="63" t="s">
        <v>497</v>
      </c>
      <c r="B162" s="59"/>
      <c r="C162" s="59"/>
      <c r="D162" s="59"/>
    </row>
    <row r="163" spans="1:11" ht="31.5" customHeight="1" x14ac:dyDescent="0.25">
      <c r="A163" s="313" t="s">
        <v>498</v>
      </c>
      <c r="B163" s="313"/>
      <c r="C163" s="313"/>
      <c r="D163" s="313"/>
      <c r="E163" s="313"/>
      <c r="F163" s="313"/>
      <c r="G163" s="313"/>
      <c r="H163" s="313"/>
      <c r="I163" s="313"/>
      <c r="J163" s="313"/>
      <c r="K163" s="313"/>
    </row>
    <row r="164" spans="1:11" ht="15.75" x14ac:dyDescent="0.25">
      <c r="A164" s="63"/>
      <c r="B164" s="59"/>
      <c r="C164" s="59"/>
      <c r="D164" s="59"/>
    </row>
    <row r="165" spans="1:11" ht="15.75" x14ac:dyDescent="0.25">
      <c r="A165" s="63" t="s">
        <v>499</v>
      </c>
      <c r="B165" s="59"/>
      <c r="C165" s="59"/>
      <c r="D165" s="59"/>
    </row>
    <row r="166" spans="1:11" ht="15.75" x14ac:dyDescent="0.25">
      <c r="A166" s="78"/>
      <c r="B166" s="67"/>
      <c r="C166" s="67" t="s">
        <v>605</v>
      </c>
      <c r="D166" s="59"/>
    </row>
    <row r="167" spans="1:11" ht="31.5" customHeight="1" x14ac:dyDescent="0.25">
      <c r="A167" s="310" t="s">
        <v>500</v>
      </c>
      <c r="B167" s="310"/>
      <c r="C167" s="306" t="str">
        <f ca="1">"CoQ target for"&amp;" "&amp; YEAR(TODAY())</f>
        <v>CoQ target for 2025</v>
      </c>
      <c r="D167" s="289"/>
    </row>
    <row r="168" spans="1:11" ht="31.5" customHeight="1" x14ac:dyDescent="0.25">
      <c r="A168" s="310" t="s">
        <v>501</v>
      </c>
      <c r="B168" s="310"/>
      <c r="C168" s="289" t="str">
        <f ca="1">"Target % for the year"&amp;" "&amp;YEAR(TODAY())</f>
        <v>Target % for the year 2025</v>
      </c>
      <c r="D168" s="289"/>
    </row>
    <row r="169" spans="1:11" ht="30" customHeight="1" x14ac:dyDescent="0.25">
      <c r="A169" s="78" t="s">
        <v>502</v>
      </c>
      <c r="B169" s="67"/>
      <c r="C169" s="289" t="str">
        <f ca="1">"Target ppm for"&amp;" "&amp;YEAR(TODAY())</f>
        <v>Target ppm for 2025</v>
      </c>
      <c r="D169" s="289"/>
      <c r="E169" s="40"/>
      <c r="F169" s="40"/>
    </row>
    <row r="170" spans="1:11" ht="15.75" x14ac:dyDescent="0.25">
      <c r="A170" s="63" t="s">
        <v>503</v>
      </c>
      <c r="B170" s="59"/>
      <c r="C170" s="59"/>
      <c r="D170" s="59"/>
    </row>
    <row r="171" spans="1:11" ht="15.75" x14ac:dyDescent="0.25">
      <c r="A171" s="63"/>
      <c r="B171" s="59"/>
      <c r="C171" s="59"/>
      <c r="D171" s="59"/>
    </row>
    <row r="172" spans="1:11" ht="30" customHeight="1" x14ac:dyDescent="0.25">
      <c r="A172" s="302" t="s">
        <v>500</v>
      </c>
      <c r="B172" s="302"/>
      <c r="C172" s="302"/>
      <c r="D172" s="302"/>
    </row>
    <row r="173" spans="1:11" ht="15.75" x14ac:dyDescent="0.25">
      <c r="A173" s="65">
        <f ca="1">YEAR(TODAY())-4</f>
        <v>2021</v>
      </c>
      <c r="B173" s="65">
        <f ca="1">YEAR(TODAY())-3</f>
        <v>2022</v>
      </c>
      <c r="C173" s="65">
        <f ca="1">YEAR(TODAY())-2</f>
        <v>2023</v>
      </c>
      <c r="D173" s="65">
        <f ca="1">YEAR(TODAY())-1</f>
        <v>2024</v>
      </c>
    </row>
    <row r="174" spans="1:11" x14ac:dyDescent="0.25">
      <c r="A174" s="230" t="s">
        <v>504</v>
      </c>
      <c r="B174" s="230" t="s">
        <v>504</v>
      </c>
      <c r="C174" s="230" t="s">
        <v>504</v>
      </c>
      <c r="D174" s="230" t="s">
        <v>504</v>
      </c>
    </row>
    <row r="175" spans="1:11" x14ac:dyDescent="0.25">
      <c r="A175" s="84"/>
      <c r="B175" s="84"/>
      <c r="C175" s="84"/>
      <c r="D175" s="84"/>
      <c r="E175" s="38"/>
      <c r="F175" s="38"/>
      <c r="G175" s="38"/>
      <c r="H175" s="38"/>
    </row>
    <row r="176" spans="1:11" ht="30" customHeight="1" x14ac:dyDescent="0.25">
      <c r="A176" s="302" t="s">
        <v>505</v>
      </c>
      <c r="B176" s="302"/>
      <c r="C176" s="302"/>
      <c r="D176" s="302"/>
      <c r="E176" s="38"/>
      <c r="F176" s="38"/>
      <c r="G176" s="38"/>
      <c r="H176" s="38"/>
    </row>
    <row r="177" spans="1:6" ht="15.75" x14ac:dyDescent="0.25">
      <c r="A177" s="65">
        <f ca="1">YEAR(TODAY())-4</f>
        <v>2021</v>
      </c>
      <c r="B177" s="65">
        <f ca="1">YEAR(TODAY())-3</f>
        <v>2022</v>
      </c>
      <c r="C177" s="65">
        <f ca="1">YEAR(TODAY())-2</f>
        <v>2023</v>
      </c>
      <c r="D177" s="65">
        <f ca="1">YEAR(TODAY())-1</f>
        <v>2024</v>
      </c>
    </row>
    <row r="178" spans="1:6" ht="15" customHeight="1" x14ac:dyDescent="0.25">
      <c r="A178" s="230" t="s">
        <v>506</v>
      </c>
      <c r="B178" s="230" t="s">
        <v>506</v>
      </c>
      <c r="C178" s="230" t="s">
        <v>506</v>
      </c>
      <c r="D178" s="230" t="s">
        <v>506</v>
      </c>
    </row>
    <row r="179" spans="1:6" ht="15" customHeight="1" x14ac:dyDescent="0.25">
      <c r="A179" s="84"/>
      <c r="B179" s="84"/>
      <c r="C179" s="84"/>
      <c r="D179" s="84"/>
    </row>
    <row r="180" spans="1:6" ht="30" customHeight="1" x14ac:dyDescent="0.25">
      <c r="A180" s="302" t="s">
        <v>606</v>
      </c>
      <c r="B180" s="302"/>
      <c r="C180" s="302"/>
      <c r="D180" s="302"/>
    </row>
    <row r="181" spans="1:6" ht="15.75" x14ac:dyDescent="0.25">
      <c r="A181" s="65">
        <f ca="1">YEAR(TODAY())-4</f>
        <v>2021</v>
      </c>
      <c r="B181" s="65">
        <f ca="1">YEAR(TODAY())-3</f>
        <v>2022</v>
      </c>
      <c r="C181" s="65">
        <f ca="1">YEAR(TODAY())-2</f>
        <v>2023</v>
      </c>
      <c r="D181" s="65">
        <f ca="1">YEAR(TODAY())-1</f>
        <v>2024</v>
      </c>
    </row>
    <row r="182" spans="1:6" x14ac:dyDescent="0.25">
      <c r="A182" s="58" t="s">
        <v>5</v>
      </c>
      <c r="B182" s="58" t="s">
        <v>5</v>
      </c>
      <c r="C182" s="58" t="s">
        <v>5</v>
      </c>
      <c r="D182" s="58" t="s">
        <v>5</v>
      </c>
    </row>
    <row r="183" spans="1:6" ht="15.75" x14ac:dyDescent="0.25">
      <c r="A183" s="63"/>
      <c r="B183" s="59"/>
      <c r="C183" s="59"/>
      <c r="D183" s="59"/>
    </row>
    <row r="184" spans="1:6" ht="15.75" x14ac:dyDescent="0.25">
      <c r="A184" s="63"/>
      <c r="B184" s="59"/>
      <c r="C184" s="59"/>
      <c r="D184" s="59"/>
    </row>
    <row r="185" spans="1:6" ht="15.75" x14ac:dyDescent="0.25">
      <c r="A185" s="63"/>
      <c r="B185" s="59"/>
      <c r="C185" s="59"/>
      <c r="D185" s="59"/>
    </row>
    <row r="186" spans="1:6" ht="15.75" x14ac:dyDescent="0.25">
      <c r="A186" s="63"/>
      <c r="B186" s="59"/>
      <c r="C186" s="59"/>
      <c r="D186" s="59"/>
    </row>
    <row r="187" spans="1:6" ht="15.75" x14ac:dyDescent="0.25">
      <c r="A187" s="63"/>
      <c r="B187" s="59"/>
      <c r="C187" s="59"/>
      <c r="D187" s="59"/>
    </row>
    <row r="188" spans="1:6" ht="16.5" thickBot="1" x14ac:dyDescent="0.3">
      <c r="A188" s="85"/>
      <c r="B188" s="79"/>
      <c r="C188" s="85"/>
      <c r="D188" s="59"/>
      <c r="E188" s="39"/>
      <c r="F188" s="39"/>
    </row>
    <row r="189" spans="1:6" ht="15.75" x14ac:dyDescent="0.25">
      <c r="A189" s="232" t="s">
        <v>507</v>
      </c>
      <c r="B189" s="79"/>
      <c r="C189" s="232" t="s">
        <v>508</v>
      </c>
      <c r="D189" s="59"/>
    </row>
    <row r="190" spans="1:6" ht="32.25" customHeight="1" x14ac:dyDescent="0.25">
      <c r="A190" s="311" t="s">
        <v>509</v>
      </c>
      <c r="B190" s="311"/>
      <c r="C190" s="311"/>
      <c r="D190" s="311"/>
    </row>
  </sheetData>
  <sheetProtection algorithmName="SHA-512" hashValue="OG9oi2SJQ7iW7zQp9anoWruVuVTfICVmeOD6/iy85uaJBns8Lnqs5dZgGfbttm/M+jxqcQsbH5e0NaskdW5OVA==" saltValue="IU1kK46kD3WHMwI28AGkew==" spinCount="100000" sheet="1" objects="1" scenarios="1"/>
  <mergeCells count="131">
    <mergeCell ref="B17:D17"/>
    <mergeCell ref="A152:D152"/>
    <mergeCell ref="A154:D154"/>
    <mergeCell ref="A136:D137"/>
    <mergeCell ref="B32:B33"/>
    <mergeCell ref="D95:D96"/>
    <mergeCell ref="A95:B96"/>
    <mergeCell ref="C138:D138"/>
    <mergeCell ref="C139:D139"/>
    <mergeCell ref="A141:D141"/>
    <mergeCell ref="A129:D129"/>
    <mergeCell ref="A131:D131"/>
    <mergeCell ref="C111:C112"/>
    <mergeCell ref="A117:C117"/>
    <mergeCell ref="A147:D147"/>
    <mergeCell ref="A59:D59"/>
    <mergeCell ref="B34:B35"/>
    <mergeCell ref="C36:D36"/>
    <mergeCell ref="C38:D38"/>
    <mergeCell ref="C30:D30"/>
    <mergeCell ref="C28:D28"/>
    <mergeCell ref="A75:A76"/>
    <mergeCell ref="B74:D74"/>
    <mergeCell ref="A61:B61"/>
    <mergeCell ref="A1:D1"/>
    <mergeCell ref="A3:D3"/>
    <mergeCell ref="A23:D23"/>
    <mergeCell ref="A83:D83"/>
    <mergeCell ref="C29:D29"/>
    <mergeCell ref="B7:D7"/>
    <mergeCell ref="B8:D8"/>
    <mergeCell ref="B9:D9"/>
    <mergeCell ref="B10:D10"/>
    <mergeCell ref="B11:D11"/>
    <mergeCell ref="B13:D13"/>
    <mergeCell ref="A14:A15"/>
    <mergeCell ref="A16:A17"/>
    <mergeCell ref="A18:A21"/>
    <mergeCell ref="A73:A74"/>
    <mergeCell ref="C27:D27"/>
    <mergeCell ref="C75:D75"/>
    <mergeCell ref="C31:D31"/>
    <mergeCell ref="C34:D34"/>
    <mergeCell ref="C35:D35"/>
    <mergeCell ref="C25:D25"/>
    <mergeCell ref="B14:D14"/>
    <mergeCell ref="B15:D15"/>
    <mergeCell ref="B16:D16"/>
    <mergeCell ref="A190:D190"/>
    <mergeCell ref="D103:D104"/>
    <mergeCell ref="D101:D102"/>
    <mergeCell ref="D99:D100"/>
    <mergeCell ref="D97:D98"/>
    <mergeCell ref="D111:D112"/>
    <mergeCell ref="D109:D110"/>
    <mergeCell ref="D107:D108"/>
    <mergeCell ref="D105:D106"/>
    <mergeCell ref="A101:B102"/>
    <mergeCell ref="A99:B100"/>
    <mergeCell ref="A97:B98"/>
    <mergeCell ref="A103:B104"/>
    <mergeCell ref="A105:B106"/>
    <mergeCell ref="A107:B108"/>
    <mergeCell ref="A109:B110"/>
    <mergeCell ref="A111:B112"/>
    <mergeCell ref="C105:C106"/>
    <mergeCell ref="A144:D144"/>
    <mergeCell ref="A118:D119"/>
    <mergeCell ref="A159:D159"/>
    <mergeCell ref="A163:K163"/>
    <mergeCell ref="C169:D169"/>
    <mergeCell ref="A167:B167"/>
    <mergeCell ref="A172:D172"/>
    <mergeCell ref="A176:D176"/>
    <mergeCell ref="A180:D180"/>
    <mergeCell ref="C12:D12"/>
    <mergeCell ref="C18:D18"/>
    <mergeCell ref="C19:D19"/>
    <mergeCell ref="C20:D20"/>
    <mergeCell ref="C21:D21"/>
    <mergeCell ref="A157:D157"/>
    <mergeCell ref="A161:D161"/>
    <mergeCell ref="A116:D116"/>
    <mergeCell ref="C167:D167"/>
    <mergeCell ref="A9:A12"/>
    <mergeCell ref="B22:D22"/>
    <mergeCell ref="C26:D26"/>
    <mergeCell ref="C79:D79"/>
    <mergeCell ref="B28:B29"/>
    <mergeCell ref="A26:A27"/>
    <mergeCell ref="B26:B27"/>
    <mergeCell ref="A34:A35"/>
    <mergeCell ref="A30:A31"/>
    <mergeCell ref="B30:B31"/>
    <mergeCell ref="A121:D121"/>
    <mergeCell ref="A168:B168"/>
    <mergeCell ref="C168:D168"/>
    <mergeCell ref="C99:C100"/>
    <mergeCell ref="C101:C102"/>
    <mergeCell ref="C95:C96"/>
    <mergeCell ref="C97:C98"/>
    <mergeCell ref="A124:P124"/>
    <mergeCell ref="A127:D127"/>
    <mergeCell ref="A67:D67"/>
    <mergeCell ref="A37:D37"/>
    <mergeCell ref="C80:D80"/>
    <mergeCell ref="C107:C108"/>
    <mergeCell ref="A77:A78"/>
    <mergeCell ref="B140:D140"/>
    <mergeCell ref="A149:D149"/>
    <mergeCell ref="C87:D87"/>
    <mergeCell ref="C88:D88"/>
    <mergeCell ref="C89:D89"/>
    <mergeCell ref="C90:D90"/>
    <mergeCell ref="C109:C110"/>
    <mergeCell ref="C103:C104"/>
    <mergeCell ref="A142:D142"/>
    <mergeCell ref="A32:A33"/>
    <mergeCell ref="A28:A29"/>
    <mergeCell ref="A71:D71"/>
    <mergeCell ref="C32:D32"/>
    <mergeCell ref="C33:D33"/>
    <mergeCell ref="B81:D81"/>
    <mergeCell ref="B78:C78"/>
    <mergeCell ref="C68:D68"/>
    <mergeCell ref="C77:D77"/>
    <mergeCell ref="A62:B62"/>
    <mergeCell ref="A63:B63"/>
    <mergeCell ref="A64:B64"/>
    <mergeCell ref="A65:B65"/>
    <mergeCell ref="A66:B66"/>
  </mergeCells>
  <conditionalFormatting sqref="D78">
    <cfRule type="expression" dxfId="29" priority="1">
      <formula>$G$77</formula>
    </cfRule>
  </conditionalFormatting>
  <pageMargins left="0.70866141732283472" right="0.70866141732283472" top="0.78740157480314965" bottom="0.78740157480314965" header="0.31496062992125984" footer="0.31496062992125984"/>
  <pageSetup paperSize="9" orientation="portrait" horizontalDpi="90" verticalDpi="90" r:id="rId1"/>
  <headerFooter>
    <oddHeader xml:space="preserve">&amp;R&amp;G
</oddHeader>
    <oddFooter xml:space="preserve">&amp;RIssue: March 2023
Revison 4   </oddFooter>
  </headerFooter>
  <rowBreaks count="7" manualBreakCount="7">
    <brk id="22" max="16383" man="1"/>
    <brk id="38" max="16383" man="1"/>
    <brk id="68" max="16383" man="1"/>
    <brk id="91" max="16383" man="1"/>
    <brk id="113" max="16383" man="1"/>
    <brk id="132" max="16383" man="1"/>
    <brk id="154" max="16383"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6145" r:id="rId5" name="Check Box 1">
              <controlPr defaultSize="0" autoFill="0" autoLine="0" autoPict="0">
                <anchor moveWithCells="1">
                  <from>
                    <xdr:col>1</xdr:col>
                    <xdr:colOff>228600</xdr:colOff>
                    <xdr:row>72</xdr:row>
                    <xdr:rowOff>28575</xdr:rowOff>
                  </from>
                  <to>
                    <xdr:col>2</xdr:col>
                    <xdr:colOff>85725</xdr:colOff>
                    <xdr:row>72</xdr:row>
                    <xdr:rowOff>371475</xdr:rowOff>
                  </to>
                </anchor>
              </controlPr>
            </control>
          </mc:Choice>
        </mc:AlternateContent>
        <mc:AlternateContent xmlns:mc="http://schemas.openxmlformats.org/markup-compatibility/2006">
          <mc:Choice Requires="x14">
            <control shapeId="6148" r:id="rId6" name="Check Box 4">
              <controlPr defaultSize="0" autoFill="0" autoLine="0" autoPict="0">
                <anchor moveWithCells="1">
                  <from>
                    <xdr:col>2</xdr:col>
                    <xdr:colOff>19050</xdr:colOff>
                    <xdr:row>72</xdr:row>
                    <xdr:rowOff>28575</xdr:rowOff>
                  </from>
                  <to>
                    <xdr:col>2</xdr:col>
                    <xdr:colOff>1381125</xdr:colOff>
                    <xdr:row>72</xdr:row>
                    <xdr:rowOff>381000</xdr:rowOff>
                  </to>
                </anchor>
              </controlPr>
            </control>
          </mc:Choice>
        </mc:AlternateContent>
        <mc:AlternateContent xmlns:mc="http://schemas.openxmlformats.org/markup-compatibility/2006">
          <mc:Choice Requires="x14">
            <control shapeId="6149" r:id="rId7" name="Check Box 5">
              <controlPr defaultSize="0" autoFill="0" autoLine="0" autoPict="0">
                <anchor moveWithCells="1">
                  <from>
                    <xdr:col>3</xdr:col>
                    <xdr:colOff>114300</xdr:colOff>
                    <xdr:row>72</xdr:row>
                    <xdr:rowOff>28575</xdr:rowOff>
                  </from>
                  <to>
                    <xdr:col>3</xdr:col>
                    <xdr:colOff>1009650</xdr:colOff>
                    <xdr:row>72</xdr:row>
                    <xdr:rowOff>371475</xdr:rowOff>
                  </to>
                </anchor>
              </controlPr>
            </control>
          </mc:Choice>
        </mc:AlternateContent>
        <mc:AlternateContent xmlns:mc="http://schemas.openxmlformats.org/markup-compatibility/2006">
          <mc:Choice Requires="x14">
            <control shapeId="6150" r:id="rId8" name="Check Box 6">
              <controlPr defaultSize="0" autoFill="0" autoLine="0" autoPict="0">
                <anchor moveWithCells="1">
                  <from>
                    <xdr:col>1</xdr:col>
                    <xdr:colOff>219075</xdr:colOff>
                    <xdr:row>74</xdr:row>
                    <xdr:rowOff>38100</xdr:rowOff>
                  </from>
                  <to>
                    <xdr:col>2</xdr:col>
                    <xdr:colOff>104775</xdr:colOff>
                    <xdr:row>74</xdr:row>
                    <xdr:rowOff>390525</xdr:rowOff>
                  </to>
                </anchor>
              </controlPr>
            </control>
          </mc:Choice>
        </mc:AlternateContent>
        <mc:AlternateContent xmlns:mc="http://schemas.openxmlformats.org/markup-compatibility/2006">
          <mc:Choice Requires="x14">
            <control shapeId="6151" r:id="rId9" name="Check Box 7">
              <controlPr defaultSize="0" autoFill="0" autoLine="0" autoPict="0">
                <anchor moveWithCells="1">
                  <from>
                    <xdr:col>2</xdr:col>
                    <xdr:colOff>819150</xdr:colOff>
                    <xdr:row>74</xdr:row>
                    <xdr:rowOff>47625</xdr:rowOff>
                  </from>
                  <to>
                    <xdr:col>3</xdr:col>
                    <xdr:colOff>314325</xdr:colOff>
                    <xdr:row>74</xdr:row>
                    <xdr:rowOff>390525</xdr:rowOff>
                  </to>
                </anchor>
              </controlPr>
            </control>
          </mc:Choice>
        </mc:AlternateContent>
        <mc:AlternateContent xmlns:mc="http://schemas.openxmlformats.org/markup-compatibility/2006">
          <mc:Choice Requires="x14">
            <control shapeId="6153" r:id="rId10" name="Check Box 9">
              <controlPr defaultSize="0" autoFill="0" autoLine="0" autoPict="0">
                <anchor moveWithCells="1">
                  <from>
                    <xdr:col>1</xdr:col>
                    <xdr:colOff>219075</xdr:colOff>
                    <xdr:row>76</xdr:row>
                    <xdr:rowOff>76200</xdr:rowOff>
                  </from>
                  <to>
                    <xdr:col>2</xdr:col>
                    <xdr:colOff>28575</xdr:colOff>
                    <xdr:row>76</xdr:row>
                    <xdr:rowOff>428625</xdr:rowOff>
                  </to>
                </anchor>
              </controlPr>
            </control>
          </mc:Choice>
        </mc:AlternateContent>
        <mc:AlternateContent xmlns:mc="http://schemas.openxmlformats.org/markup-compatibility/2006">
          <mc:Choice Requires="x14">
            <control shapeId="6154" r:id="rId11" name="Check Box 10">
              <controlPr defaultSize="0" autoFill="0" autoLine="0" autoPict="0">
                <anchor moveWithCells="1">
                  <from>
                    <xdr:col>1</xdr:col>
                    <xdr:colOff>238125</xdr:colOff>
                    <xdr:row>78</xdr:row>
                    <xdr:rowOff>123825</xdr:rowOff>
                  </from>
                  <to>
                    <xdr:col>2</xdr:col>
                    <xdr:colOff>133350</xdr:colOff>
                    <xdr:row>78</xdr:row>
                    <xdr:rowOff>466725</xdr:rowOff>
                  </to>
                </anchor>
              </controlPr>
            </control>
          </mc:Choice>
        </mc:AlternateContent>
        <mc:AlternateContent xmlns:mc="http://schemas.openxmlformats.org/markup-compatibility/2006">
          <mc:Choice Requires="x14">
            <control shapeId="6155" r:id="rId12" name="Check Box 11">
              <controlPr defaultSize="0" autoFill="0" autoLine="0" autoPict="0">
                <anchor moveWithCells="1">
                  <from>
                    <xdr:col>1</xdr:col>
                    <xdr:colOff>219075</xdr:colOff>
                    <xdr:row>79</xdr:row>
                    <xdr:rowOff>66675</xdr:rowOff>
                  </from>
                  <to>
                    <xdr:col>2</xdr:col>
                    <xdr:colOff>9525</xdr:colOff>
                    <xdr:row>80</xdr:row>
                    <xdr:rowOff>0</xdr:rowOff>
                  </to>
                </anchor>
              </controlPr>
            </control>
          </mc:Choice>
        </mc:AlternateContent>
        <mc:AlternateContent xmlns:mc="http://schemas.openxmlformats.org/markup-compatibility/2006">
          <mc:Choice Requires="x14">
            <control shapeId="6158" r:id="rId13" name="Drop Down 14">
              <controlPr defaultSize="0" autoLine="0" autoPict="0">
                <anchor moveWithCells="1">
                  <from>
                    <xdr:col>1</xdr:col>
                    <xdr:colOff>1143000</xdr:colOff>
                    <xdr:row>40</xdr:row>
                    <xdr:rowOff>9525</xdr:rowOff>
                  </from>
                  <to>
                    <xdr:col>2</xdr:col>
                    <xdr:colOff>895350</xdr:colOff>
                    <xdr:row>41</xdr:row>
                    <xdr:rowOff>28575</xdr:rowOff>
                  </to>
                </anchor>
              </controlPr>
            </control>
          </mc:Choice>
        </mc:AlternateContent>
        <mc:AlternateContent xmlns:mc="http://schemas.openxmlformats.org/markup-compatibility/2006">
          <mc:Choice Requires="x14">
            <control shapeId="6163" r:id="rId14" name="Check Box 19">
              <controlPr defaultSize="0" autoFill="0" autoLine="0" autoPict="0">
                <anchor moveWithCells="1">
                  <from>
                    <xdr:col>2</xdr:col>
                    <xdr:colOff>0</xdr:colOff>
                    <xdr:row>76</xdr:row>
                    <xdr:rowOff>85725</xdr:rowOff>
                  </from>
                  <to>
                    <xdr:col>2</xdr:col>
                    <xdr:colOff>914400</xdr:colOff>
                    <xdr:row>76</xdr:row>
                    <xdr:rowOff>428625</xdr:rowOff>
                  </to>
                </anchor>
              </controlPr>
            </control>
          </mc:Choice>
        </mc:AlternateContent>
        <mc:AlternateContent xmlns:mc="http://schemas.openxmlformats.org/markup-compatibility/2006">
          <mc:Choice Requires="x14">
            <control shapeId="6193" r:id="rId15" name="Check Box 49">
              <controlPr defaultSize="0" autoFill="0" autoLine="0" autoPict="0">
                <anchor moveWithCells="1">
                  <from>
                    <xdr:col>2</xdr:col>
                    <xdr:colOff>561975</xdr:colOff>
                    <xdr:row>94</xdr:row>
                    <xdr:rowOff>257175</xdr:rowOff>
                  </from>
                  <to>
                    <xdr:col>2</xdr:col>
                    <xdr:colOff>962025</xdr:colOff>
                    <xdr:row>94</xdr:row>
                    <xdr:rowOff>514350</xdr:rowOff>
                  </to>
                </anchor>
              </controlPr>
            </control>
          </mc:Choice>
        </mc:AlternateContent>
        <mc:AlternateContent xmlns:mc="http://schemas.openxmlformats.org/markup-compatibility/2006">
          <mc:Choice Requires="x14">
            <control shapeId="6194" r:id="rId16" name="Check Box 50">
              <controlPr defaultSize="0" autoFill="0" autoLine="0" autoPict="0">
                <anchor moveWithCells="1">
                  <from>
                    <xdr:col>3</xdr:col>
                    <xdr:colOff>476250</xdr:colOff>
                    <xdr:row>94</xdr:row>
                    <xdr:rowOff>285750</xdr:rowOff>
                  </from>
                  <to>
                    <xdr:col>3</xdr:col>
                    <xdr:colOff>781050</xdr:colOff>
                    <xdr:row>94</xdr:row>
                    <xdr:rowOff>552450</xdr:rowOff>
                  </to>
                </anchor>
              </controlPr>
            </control>
          </mc:Choice>
        </mc:AlternateContent>
        <mc:AlternateContent xmlns:mc="http://schemas.openxmlformats.org/markup-compatibility/2006">
          <mc:Choice Requires="x14">
            <control shapeId="6195" r:id="rId17" name="Check Box 51">
              <controlPr defaultSize="0" autoFill="0" autoLine="0" autoPict="0">
                <anchor moveWithCells="1">
                  <from>
                    <xdr:col>2</xdr:col>
                    <xdr:colOff>561975</xdr:colOff>
                    <xdr:row>96</xdr:row>
                    <xdr:rowOff>285750</xdr:rowOff>
                  </from>
                  <to>
                    <xdr:col>2</xdr:col>
                    <xdr:colOff>876300</xdr:colOff>
                    <xdr:row>96</xdr:row>
                    <xdr:rowOff>533400</xdr:rowOff>
                  </to>
                </anchor>
              </controlPr>
            </control>
          </mc:Choice>
        </mc:AlternateContent>
        <mc:AlternateContent xmlns:mc="http://schemas.openxmlformats.org/markup-compatibility/2006">
          <mc:Choice Requires="x14">
            <control shapeId="6196" r:id="rId18" name="Check Box 52">
              <controlPr defaultSize="0" autoFill="0" autoLine="0" autoPict="0">
                <anchor moveWithCells="1">
                  <from>
                    <xdr:col>3</xdr:col>
                    <xdr:colOff>476250</xdr:colOff>
                    <xdr:row>96</xdr:row>
                    <xdr:rowOff>285750</xdr:rowOff>
                  </from>
                  <to>
                    <xdr:col>3</xdr:col>
                    <xdr:colOff>781050</xdr:colOff>
                    <xdr:row>96</xdr:row>
                    <xdr:rowOff>552450</xdr:rowOff>
                  </to>
                </anchor>
              </controlPr>
            </control>
          </mc:Choice>
        </mc:AlternateContent>
        <mc:AlternateContent xmlns:mc="http://schemas.openxmlformats.org/markup-compatibility/2006">
          <mc:Choice Requires="x14">
            <control shapeId="6197" r:id="rId19" name="Check Box 53">
              <controlPr defaultSize="0" autoFill="0" autoLine="0" autoPict="0">
                <anchor moveWithCells="1">
                  <from>
                    <xdr:col>2</xdr:col>
                    <xdr:colOff>542925</xdr:colOff>
                    <xdr:row>98</xdr:row>
                    <xdr:rowOff>152400</xdr:rowOff>
                  </from>
                  <to>
                    <xdr:col>2</xdr:col>
                    <xdr:colOff>857250</xdr:colOff>
                    <xdr:row>99</xdr:row>
                    <xdr:rowOff>38100</xdr:rowOff>
                  </to>
                </anchor>
              </controlPr>
            </control>
          </mc:Choice>
        </mc:AlternateContent>
        <mc:AlternateContent xmlns:mc="http://schemas.openxmlformats.org/markup-compatibility/2006">
          <mc:Choice Requires="x14">
            <control shapeId="6198" r:id="rId20" name="Check Box 54">
              <controlPr defaultSize="0" autoFill="0" autoLine="0" autoPict="0">
                <anchor moveWithCells="1">
                  <from>
                    <xdr:col>3</xdr:col>
                    <xdr:colOff>485775</xdr:colOff>
                    <xdr:row>98</xdr:row>
                    <xdr:rowOff>171450</xdr:rowOff>
                  </from>
                  <to>
                    <xdr:col>3</xdr:col>
                    <xdr:colOff>800100</xdr:colOff>
                    <xdr:row>99</xdr:row>
                    <xdr:rowOff>38100</xdr:rowOff>
                  </to>
                </anchor>
              </controlPr>
            </control>
          </mc:Choice>
        </mc:AlternateContent>
        <mc:AlternateContent xmlns:mc="http://schemas.openxmlformats.org/markup-compatibility/2006">
          <mc:Choice Requires="x14">
            <control shapeId="6199" r:id="rId21" name="Check Box 55">
              <controlPr defaultSize="0" autoFill="0" autoLine="0" autoPict="0">
                <anchor moveWithCells="1">
                  <from>
                    <xdr:col>2</xdr:col>
                    <xdr:colOff>552450</xdr:colOff>
                    <xdr:row>100</xdr:row>
                    <xdr:rowOff>142875</xdr:rowOff>
                  </from>
                  <to>
                    <xdr:col>2</xdr:col>
                    <xdr:colOff>933450</xdr:colOff>
                    <xdr:row>101</xdr:row>
                    <xdr:rowOff>38100</xdr:rowOff>
                  </to>
                </anchor>
              </controlPr>
            </control>
          </mc:Choice>
        </mc:AlternateContent>
        <mc:AlternateContent xmlns:mc="http://schemas.openxmlformats.org/markup-compatibility/2006">
          <mc:Choice Requires="x14">
            <control shapeId="6200" r:id="rId22" name="Check Box 56">
              <controlPr defaultSize="0" autoFill="0" autoLine="0" autoPict="0">
                <anchor moveWithCells="1">
                  <from>
                    <xdr:col>3</xdr:col>
                    <xdr:colOff>485775</xdr:colOff>
                    <xdr:row>100</xdr:row>
                    <xdr:rowOff>190500</xdr:rowOff>
                  </from>
                  <to>
                    <xdr:col>3</xdr:col>
                    <xdr:colOff>790575</xdr:colOff>
                    <xdr:row>101</xdr:row>
                    <xdr:rowOff>38100</xdr:rowOff>
                  </to>
                </anchor>
              </controlPr>
            </control>
          </mc:Choice>
        </mc:AlternateContent>
        <mc:AlternateContent xmlns:mc="http://schemas.openxmlformats.org/markup-compatibility/2006">
          <mc:Choice Requires="x14">
            <control shapeId="6201" r:id="rId23" name="Check Box 57">
              <controlPr defaultSize="0" autoFill="0" autoLine="0" autoPict="0">
                <anchor moveWithCells="1">
                  <from>
                    <xdr:col>2</xdr:col>
                    <xdr:colOff>552450</xdr:colOff>
                    <xdr:row>102</xdr:row>
                    <xdr:rowOff>295275</xdr:rowOff>
                  </from>
                  <to>
                    <xdr:col>2</xdr:col>
                    <xdr:colOff>866775</xdr:colOff>
                    <xdr:row>102</xdr:row>
                    <xdr:rowOff>533400</xdr:rowOff>
                  </to>
                </anchor>
              </controlPr>
            </control>
          </mc:Choice>
        </mc:AlternateContent>
        <mc:AlternateContent xmlns:mc="http://schemas.openxmlformats.org/markup-compatibility/2006">
          <mc:Choice Requires="x14">
            <control shapeId="6202" r:id="rId24" name="Check Box 58">
              <controlPr defaultSize="0" autoFill="0" autoLine="0" autoPict="0">
                <anchor moveWithCells="1">
                  <from>
                    <xdr:col>3</xdr:col>
                    <xdr:colOff>476250</xdr:colOff>
                    <xdr:row>102</xdr:row>
                    <xdr:rowOff>304800</xdr:rowOff>
                  </from>
                  <to>
                    <xdr:col>3</xdr:col>
                    <xdr:colOff>781050</xdr:colOff>
                    <xdr:row>102</xdr:row>
                    <xdr:rowOff>542925</xdr:rowOff>
                  </to>
                </anchor>
              </controlPr>
            </control>
          </mc:Choice>
        </mc:AlternateContent>
        <mc:AlternateContent xmlns:mc="http://schemas.openxmlformats.org/markup-compatibility/2006">
          <mc:Choice Requires="x14">
            <control shapeId="6203" r:id="rId25" name="Check Box 59">
              <controlPr defaultSize="0" autoFill="0" autoLine="0" autoPict="0">
                <anchor moveWithCells="1">
                  <from>
                    <xdr:col>2</xdr:col>
                    <xdr:colOff>552450</xdr:colOff>
                    <xdr:row>104</xdr:row>
                    <xdr:rowOff>238125</xdr:rowOff>
                  </from>
                  <to>
                    <xdr:col>2</xdr:col>
                    <xdr:colOff>857250</xdr:colOff>
                    <xdr:row>104</xdr:row>
                    <xdr:rowOff>504825</xdr:rowOff>
                  </to>
                </anchor>
              </controlPr>
            </control>
          </mc:Choice>
        </mc:AlternateContent>
        <mc:AlternateContent xmlns:mc="http://schemas.openxmlformats.org/markup-compatibility/2006">
          <mc:Choice Requires="x14">
            <control shapeId="6204" r:id="rId26" name="Check Box 60">
              <controlPr defaultSize="0" autoFill="0" autoLine="0" autoPict="0">
                <anchor moveWithCells="1">
                  <from>
                    <xdr:col>3</xdr:col>
                    <xdr:colOff>495300</xdr:colOff>
                    <xdr:row>104</xdr:row>
                    <xdr:rowOff>247650</xdr:rowOff>
                  </from>
                  <to>
                    <xdr:col>3</xdr:col>
                    <xdr:colOff>809625</xdr:colOff>
                    <xdr:row>104</xdr:row>
                    <xdr:rowOff>504825</xdr:rowOff>
                  </to>
                </anchor>
              </controlPr>
            </control>
          </mc:Choice>
        </mc:AlternateContent>
        <mc:AlternateContent xmlns:mc="http://schemas.openxmlformats.org/markup-compatibility/2006">
          <mc:Choice Requires="x14">
            <control shapeId="6205" r:id="rId27" name="Check Box 61">
              <controlPr defaultSize="0" autoFill="0" autoLine="0" autoPict="0">
                <anchor moveWithCells="1">
                  <from>
                    <xdr:col>2</xdr:col>
                    <xdr:colOff>561975</xdr:colOff>
                    <xdr:row>106</xdr:row>
                    <xdr:rowOff>180975</xdr:rowOff>
                  </from>
                  <to>
                    <xdr:col>2</xdr:col>
                    <xdr:colOff>876300</xdr:colOff>
                    <xdr:row>107</xdr:row>
                    <xdr:rowOff>28575</xdr:rowOff>
                  </to>
                </anchor>
              </controlPr>
            </control>
          </mc:Choice>
        </mc:AlternateContent>
        <mc:AlternateContent xmlns:mc="http://schemas.openxmlformats.org/markup-compatibility/2006">
          <mc:Choice Requires="x14">
            <control shapeId="6206" r:id="rId28" name="Check Box 62">
              <controlPr defaultSize="0" autoFill="0" autoLine="0" autoPict="0">
                <anchor moveWithCells="1">
                  <from>
                    <xdr:col>3</xdr:col>
                    <xdr:colOff>485775</xdr:colOff>
                    <xdr:row>106</xdr:row>
                    <xdr:rowOff>180975</xdr:rowOff>
                  </from>
                  <to>
                    <xdr:col>3</xdr:col>
                    <xdr:colOff>800100</xdr:colOff>
                    <xdr:row>107</xdr:row>
                    <xdr:rowOff>47625</xdr:rowOff>
                  </to>
                </anchor>
              </controlPr>
            </control>
          </mc:Choice>
        </mc:AlternateContent>
        <mc:AlternateContent xmlns:mc="http://schemas.openxmlformats.org/markup-compatibility/2006">
          <mc:Choice Requires="x14">
            <control shapeId="6207" r:id="rId29" name="Check Box 63">
              <controlPr defaultSize="0" autoFill="0" autoLine="0" autoPict="0">
                <anchor moveWithCells="1">
                  <from>
                    <xdr:col>2</xdr:col>
                    <xdr:colOff>552450</xdr:colOff>
                    <xdr:row>108</xdr:row>
                    <xdr:rowOff>381000</xdr:rowOff>
                  </from>
                  <to>
                    <xdr:col>2</xdr:col>
                    <xdr:colOff>857250</xdr:colOff>
                    <xdr:row>108</xdr:row>
                    <xdr:rowOff>647700</xdr:rowOff>
                  </to>
                </anchor>
              </controlPr>
            </control>
          </mc:Choice>
        </mc:AlternateContent>
        <mc:AlternateContent xmlns:mc="http://schemas.openxmlformats.org/markup-compatibility/2006">
          <mc:Choice Requires="x14">
            <control shapeId="6208" r:id="rId30" name="Check Box 64">
              <controlPr defaultSize="0" autoFill="0" autoLine="0" autoPict="0">
                <anchor moveWithCells="1">
                  <from>
                    <xdr:col>3</xdr:col>
                    <xdr:colOff>476250</xdr:colOff>
                    <xdr:row>108</xdr:row>
                    <xdr:rowOff>409575</xdr:rowOff>
                  </from>
                  <to>
                    <xdr:col>3</xdr:col>
                    <xdr:colOff>790575</xdr:colOff>
                    <xdr:row>108</xdr:row>
                    <xdr:rowOff>647700</xdr:rowOff>
                  </to>
                </anchor>
              </controlPr>
            </control>
          </mc:Choice>
        </mc:AlternateContent>
        <mc:AlternateContent xmlns:mc="http://schemas.openxmlformats.org/markup-compatibility/2006">
          <mc:Choice Requires="x14">
            <control shapeId="6209" r:id="rId31" name="Check Box 65">
              <controlPr defaultSize="0" autoFill="0" autoLine="0" autoPict="0">
                <anchor moveWithCells="1">
                  <from>
                    <xdr:col>2</xdr:col>
                    <xdr:colOff>552450</xdr:colOff>
                    <xdr:row>110</xdr:row>
                    <xdr:rowOff>285750</xdr:rowOff>
                  </from>
                  <to>
                    <xdr:col>2</xdr:col>
                    <xdr:colOff>866775</xdr:colOff>
                    <xdr:row>110</xdr:row>
                    <xdr:rowOff>523875</xdr:rowOff>
                  </to>
                </anchor>
              </controlPr>
            </control>
          </mc:Choice>
        </mc:AlternateContent>
        <mc:AlternateContent xmlns:mc="http://schemas.openxmlformats.org/markup-compatibility/2006">
          <mc:Choice Requires="x14">
            <control shapeId="6210" r:id="rId32" name="Check Box 66">
              <controlPr defaultSize="0" autoFill="0" autoLine="0" autoPict="0">
                <anchor moveWithCells="1">
                  <from>
                    <xdr:col>3</xdr:col>
                    <xdr:colOff>485775</xdr:colOff>
                    <xdr:row>110</xdr:row>
                    <xdr:rowOff>295275</xdr:rowOff>
                  </from>
                  <to>
                    <xdr:col>3</xdr:col>
                    <xdr:colOff>790575</xdr:colOff>
                    <xdr:row>110</xdr:row>
                    <xdr:rowOff>552450</xdr:rowOff>
                  </to>
                </anchor>
              </controlPr>
            </control>
          </mc:Choice>
        </mc:AlternateContent>
        <mc:AlternateContent xmlns:mc="http://schemas.openxmlformats.org/markup-compatibility/2006">
          <mc:Choice Requires="x14">
            <control shapeId="6211" r:id="rId33" name="Check Box 67">
              <controlPr defaultSize="0" autoFill="0" autoLine="0" autoPict="0">
                <anchor moveWithCells="1">
                  <from>
                    <xdr:col>2</xdr:col>
                    <xdr:colOff>419100</xdr:colOff>
                    <xdr:row>115</xdr:row>
                    <xdr:rowOff>180975</xdr:rowOff>
                  </from>
                  <to>
                    <xdr:col>2</xdr:col>
                    <xdr:colOff>790575</xdr:colOff>
                    <xdr:row>115</xdr:row>
                    <xdr:rowOff>419100</xdr:rowOff>
                  </to>
                </anchor>
              </controlPr>
            </control>
          </mc:Choice>
        </mc:AlternateContent>
        <mc:AlternateContent xmlns:mc="http://schemas.openxmlformats.org/markup-compatibility/2006">
          <mc:Choice Requires="x14">
            <control shapeId="6213" r:id="rId34" name="Check Box 69">
              <controlPr defaultSize="0" autoFill="0" autoLine="0" autoPict="0">
                <anchor moveWithCells="1">
                  <from>
                    <xdr:col>1</xdr:col>
                    <xdr:colOff>1400175</xdr:colOff>
                    <xdr:row>156</xdr:row>
                    <xdr:rowOff>57150</xdr:rowOff>
                  </from>
                  <to>
                    <xdr:col>2</xdr:col>
                    <xdr:colOff>257175</xdr:colOff>
                    <xdr:row>156</xdr:row>
                    <xdr:rowOff>333375</xdr:rowOff>
                  </to>
                </anchor>
              </controlPr>
            </control>
          </mc:Choice>
        </mc:AlternateContent>
        <mc:AlternateContent xmlns:mc="http://schemas.openxmlformats.org/markup-compatibility/2006">
          <mc:Choice Requires="x14">
            <control shapeId="6214" r:id="rId35" name="Check Box 70">
              <controlPr defaultSize="0" autoFill="0" autoLine="0" autoPict="0">
                <anchor moveWithCells="1">
                  <from>
                    <xdr:col>2</xdr:col>
                    <xdr:colOff>400050</xdr:colOff>
                    <xdr:row>156</xdr:row>
                    <xdr:rowOff>57150</xdr:rowOff>
                  </from>
                  <to>
                    <xdr:col>2</xdr:col>
                    <xdr:colOff>1028700</xdr:colOff>
                    <xdr:row>156</xdr:row>
                    <xdr:rowOff>333375</xdr:rowOff>
                  </to>
                </anchor>
              </controlPr>
            </control>
          </mc:Choice>
        </mc:AlternateContent>
        <mc:AlternateContent xmlns:mc="http://schemas.openxmlformats.org/markup-compatibility/2006">
          <mc:Choice Requires="x14">
            <control shapeId="6215" r:id="rId36" name="Check Box 71">
              <controlPr defaultSize="0" autoFill="0" autoLine="0" autoPict="0">
                <anchor moveWithCells="1">
                  <from>
                    <xdr:col>1</xdr:col>
                    <xdr:colOff>1400175</xdr:colOff>
                    <xdr:row>160</xdr:row>
                    <xdr:rowOff>38100</xdr:rowOff>
                  </from>
                  <to>
                    <xdr:col>2</xdr:col>
                    <xdr:colOff>247650</xdr:colOff>
                    <xdr:row>160</xdr:row>
                    <xdr:rowOff>314325</xdr:rowOff>
                  </to>
                </anchor>
              </controlPr>
            </control>
          </mc:Choice>
        </mc:AlternateContent>
        <mc:AlternateContent xmlns:mc="http://schemas.openxmlformats.org/markup-compatibility/2006">
          <mc:Choice Requires="x14">
            <control shapeId="6216" r:id="rId37" name="Check Box 72">
              <controlPr defaultSize="0" autoFill="0" autoLine="0" autoPict="0">
                <anchor moveWithCells="1">
                  <from>
                    <xdr:col>2</xdr:col>
                    <xdr:colOff>390525</xdr:colOff>
                    <xdr:row>160</xdr:row>
                    <xdr:rowOff>57150</xdr:rowOff>
                  </from>
                  <to>
                    <xdr:col>2</xdr:col>
                    <xdr:colOff>828675</xdr:colOff>
                    <xdr:row>160</xdr:row>
                    <xdr:rowOff>333375</xdr:rowOff>
                  </to>
                </anchor>
              </controlPr>
            </control>
          </mc:Choice>
        </mc:AlternateContent>
        <mc:AlternateContent xmlns:mc="http://schemas.openxmlformats.org/markup-compatibility/2006">
          <mc:Choice Requires="x14">
            <control shapeId="6220" r:id="rId38" name="Check Box 76">
              <controlPr defaultSize="0" autoFill="0" autoLine="0" autoPict="0">
                <anchor moveWithCells="1">
                  <from>
                    <xdr:col>0</xdr:col>
                    <xdr:colOff>247650</xdr:colOff>
                    <xdr:row>136</xdr:row>
                    <xdr:rowOff>161925</xdr:rowOff>
                  </from>
                  <to>
                    <xdr:col>0</xdr:col>
                    <xdr:colOff>1409700</xdr:colOff>
                    <xdr:row>138</xdr:row>
                    <xdr:rowOff>19050</xdr:rowOff>
                  </to>
                </anchor>
              </controlPr>
            </control>
          </mc:Choice>
        </mc:AlternateContent>
        <mc:AlternateContent xmlns:mc="http://schemas.openxmlformats.org/markup-compatibility/2006">
          <mc:Choice Requires="x14">
            <control shapeId="6221" r:id="rId39" name="Check Box 77">
              <controlPr defaultSize="0" autoFill="0" autoLine="0" autoPict="0">
                <anchor moveWithCells="1">
                  <from>
                    <xdr:col>0</xdr:col>
                    <xdr:colOff>238125</xdr:colOff>
                    <xdr:row>137</xdr:row>
                    <xdr:rowOff>200025</xdr:rowOff>
                  </from>
                  <to>
                    <xdr:col>0</xdr:col>
                    <xdr:colOff>1771650</xdr:colOff>
                    <xdr:row>139</xdr:row>
                    <xdr:rowOff>28575</xdr:rowOff>
                  </to>
                </anchor>
              </controlPr>
            </control>
          </mc:Choice>
        </mc:AlternateContent>
        <mc:AlternateContent xmlns:mc="http://schemas.openxmlformats.org/markup-compatibility/2006">
          <mc:Choice Requires="x14">
            <control shapeId="6222" r:id="rId40" name="Check Box 78">
              <controlPr defaultSize="0" autoFill="0" autoLine="0" autoPict="0">
                <anchor moveWithCells="1">
                  <from>
                    <xdr:col>0</xdr:col>
                    <xdr:colOff>238125</xdr:colOff>
                    <xdr:row>138</xdr:row>
                    <xdr:rowOff>228600</xdr:rowOff>
                  </from>
                  <to>
                    <xdr:col>0</xdr:col>
                    <xdr:colOff>552450</xdr:colOff>
                    <xdr:row>140</xdr:row>
                    <xdr:rowOff>38100</xdr:rowOff>
                  </to>
                </anchor>
              </controlPr>
            </control>
          </mc:Choice>
        </mc:AlternateContent>
        <mc:AlternateContent xmlns:mc="http://schemas.openxmlformats.org/markup-compatibility/2006">
          <mc:Choice Requires="x14">
            <control shapeId="6223" r:id="rId41" name="Check Box 79">
              <controlPr defaultSize="0" autoFill="0" autoLine="0" autoPict="0">
                <anchor moveWithCells="1">
                  <from>
                    <xdr:col>1</xdr:col>
                    <xdr:colOff>114300</xdr:colOff>
                    <xdr:row>136</xdr:row>
                    <xdr:rowOff>171450</xdr:rowOff>
                  </from>
                  <to>
                    <xdr:col>1</xdr:col>
                    <xdr:colOff>1104900</xdr:colOff>
                    <xdr:row>138</xdr:row>
                    <xdr:rowOff>38100</xdr:rowOff>
                  </to>
                </anchor>
              </controlPr>
            </control>
          </mc:Choice>
        </mc:AlternateContent>
        <mc:AlternateContent xmlns:mc="http://schemas.openxmlformats.org/markup-compatibility/2006">
          <mc:Choice Requires="x14">
            <control shapeId="6224" r:id="rId42" name="Check Box 80">
              <controlPr defaultSize="0" autoFill="0" autoLine="0" autoPict="0">
                <anchor moveWithCells="1">
                  <from>
                    <xdr:col>1</xdr:col>
                    <xdr:colOff>114300</xdr:colOff>
                    <xdr:row>137</xdr:row>
                    <xdr:rowOff>219075</xdr:rowOff>
                  </from>
                  <to>
                    <xdr:col>1</xdr:col>
                    <xdr:colOff>1076325</xdr:colOff>
                    <xdr:row>139</xdr:row>
                    <xdr:rowOff>28575</xdr:rowOff>
                  </to>
                </anchor>
              </controlPr>
            </control>
          </mc:Choice>
        </mc:AlternateContent>
        <mc:AlternateContent xmlns:mc="http://schemas.openxmlformats.org/markup-compatibility/2006">
          <mc:Choice Requires="x14">
            <control shapeId="6225" r:id="rId43" name="Check Box 81">
              <controlPr defaultSize="0" autoFill="0" autoLine="0" autoPict="0">
                <anchor moveWithCells="1">
                  <from>
                    <xdr:col>1</xdr:col>
                    <xdr:colOff>104775</xdr:colOff>
                    <xdr:row>138</xdr:row>
                    <xdr:rowOff>219075</xdr:rowOff>
                  </from>
                  <to>
                    <xdr:col>1</xdr:col>
                    <xdr:colOff>428625</xdr:colOff>
                    <xdr:row>140</xdr:row>
                    <xdr:rowOff>38100</xdr:rowOff>
                  </to>
                </anchor>
              </controlPr>
            </control>
          </mc:Choice>
        </mc:AlternateContent>
        <mc:AlternateContent xmlns:mc="http://schemas.openxmlformats.org/markup-compatibility/2006">
          <mc:Choice Requires="x14">
            <control shapeId="6226" r:id="rId44" name="Check Box 82">
              <controlPr defaultSize="0" autoFill="0" autoLine="0" autoPict="0">
                <anchor moveWithCells="1">
                  <from>
                    <xdr:col>2</xdr:col>
                    <xdr:colOff>200025</xdr:colOff>
                    <xdr:row>136</xdr:row>
                    <xdr:rowOff>161925</xdr:rowOff>
                  </from>
                  <to>
                    <xdr:col>3</xdr:col>
                    <xdr:colOff>933450</xdr:colOff>
                    <xdr:row>138</xdr:row>
                    <xdr:rowOff>9525</xdr:rowOff>
                  </to>
                </anchor>
              </controlPr>
            </control>
          </mc:Choice>
        </mc:AlternateContent>
        <mc:AlternateContent xmlns:mc="http://schemas.openxmlformats.org/markup-compatibility/2006">
          <mc:Choice Requires="x14">
            <control shapeId="6227" r:id="rId45" name="Check Box 83">
              <controlPr defaultSize="0" autoFill="0" autoLine="0" autoPict="0">
                <anchor moveWithCells="1">
                  <from>
                    <xdr:col>2</xdr:col>
                    <xdr:colOff>200025</xdr:colOff>
                    <xdr:row>137</xdr:row>
                    <xdr:rowOff>209550</xdr:rowOff>
                  </from>
                  <to>
                    <xdr:col>2</xdr:col>
                    <xdr:colOff>866775</xdr:colOff>
                    <xdr:row>139</xdr:row>
                    <xdr:rowOff>28575</xdr:rowOff>
                  </to>
                </anchor>
              </controlPr>
            </control>
          </mc:Choice>
        </mc:AlternateContent>
        <mc:AlternateContent xmlns:mc="http://schemas.openxmlformats.org/markup-compatibility/2006">
          <mc:Choice Requires="x14">
            <control shapeId="6228" r:id="rId46" name="Check Box 84">
              <controlPr defaultSize="0" autoFill="0" autoLine="0" autoPict="0">
                <anchor moveWithCells="1">
                  <from>
                    <xdr:col>3</xdr:col>
                    <xdr:colOff>161925</xdr:colOff>
                    <xdr:row>141</xdr:row>
                    <xdr:rowOff>161925</xdr:rowOff>
                  </from>
                  <to>
                    <xdr:col>3</xdr:col>
                    <xdr:colOff>476250</xdr:colOff>
                    <xdr:row>141</xdr:row>
                    <xdr:rowOff>485775</xdr:rowOff>
                  </to>
                </anchor>
              </controlPr>
            </control>
          </mc:Choice>
        </mc:AlternateContent>
        <mc:AlternateContent xmlns:mc="http://schemas.openxmlformats.org/markup-compatibility/2006">
          <mc:Choice Requires="x14">
            <control shapeId="6229" r:id="rId47" name="Check Box 85">
              <controlPr defaultSize="0" autoFill="0" autoLine="0" autoPict="0">
                <anchor moveWithCells="1">
                  <from>
                    <xdr:col>3</xdr:col>
                    <xdr:colOff>676275</xdr:colOff>
                    <xdr:row>141</xdr:row>
                    <xdr:rowOff>171450</xdr:rowOff>
                  </from>
                  <to>
                    <xdr:col>3</xdr:col>
                    <xdr:colOff>981075</xdr:colOff>
                    <xdr:row>141</xdr:row>
                    <xdr:rowOff>476250</xdr:rowOff>
                  </to>
                </anchor>
              </controlPr>
            </control>
          </mc:Choice>
        </mc:AlternateContent>
        <mc:AlternateContent xmlns:mc="http://schemas.openxmlformats.org/markup-compatibility/2006">
          <mc:Choice Requires="x14">
            <control shapeId="6230" r:id="rId48" name="Drop Down 86">
              <controlPr defaultSize="0" autoLine="0" autoPict="0">
                <anchor moveWithCells="1">
                  <from>
                    <xdr:col>1</xdr:col>
                    <xdr:colOff>47625</xdr:colOff>
                    <xdr:row>15</xdr:row>
                    <xdr:rowOff>38100</xdr:rowOff>
                  </from>
                  <to>
                    <xdr:col>1</xdr:col>
                    <xdr:colOff>1438275</xdr:colOff>
                    <xdr:row>15</xdr:row>
                    <xdr:rowOff>285750</xdr:rowOff>
                  </to>
                </anchor>
              </controlPr>
            </control>
          </mc:Choice>
        </mc:AlternateContent>
        <mc:AlternateContent xmlns:mc="http://schemas.openxmlformats.org/markup-compatibility/2006">
          <mc:Choice Requires="x14">
            <control shapeId="6231" r:id="rId49" name="Drop Down 87">
              <controlPr defaultSize="0" autoLine="0" autoPict="0">
                <anchor moveWithCells="1">
                  <from>
                    <xdr:col>1</xdr:col>
                    <xdr:colOff>47625</xdr:colOff>
                    <xdr:row>13</xdr:row>
                    <xdr:rowOff>47625</xdr:rowOff>
                  </from>
                  <to>
                    <xdr:col>1</xdr:col>
                    <xdr:colOff>1438275</xdr:colOff>
                    <xdr:row>13</xdr:row>
                    <xdr:rowOff>295275</xdr:rowOff>
                  </to>
                </anchor>
              </controlPr>
            </control>
          </mc:Choice>
        </mc:AlternateContent>
        <mc:AlternateContent xmlns:mc="http://schemas.openxmlformats.org/markup-compatibility/2006">
          <mc:Choice Requires="x14">
            <control shapeId="6237" r:id="rId50" name="Check Box 93">
              <controlPr defaultSize="0" autoFill="0" autoLine="0" autoPict="0">
                <anchor moveWithCells="1">
                  <from>
                    <xdr:col>2</xdr:col>
                    <xdr:colOff>895350</xdr:colOff>
                    <xdr:row>115</xdr:row>
                    <xdr:rowOff>180975</xdr:rowOff>
                  </from>
                  <to>
                    <xdr:col>2</xdr:col>
                    <xdr:colOff>1485900</xdr:colOff>
                    <xdr:row>115</xdr:row>
                    <xdr:rowOff>419100</xdr:rowOff>
                  </to>
                </anchor>
              </controlPr>
            </control>
          </mc:Choice>
        </mc:AlternateContent>
        <mc:AlternateContent xmlns:mc="http://schemas.openxmlformats.org/markup-compatibility/2006">
          <mc:Choice Requires="x14">
            <control shapeId="6249" r:id="rId51" name="Check Box 105">
              <controlPr defaultSize="0" autoFill="0" autoLine="0" autoPict="0">
                <anchor moveWithCells="1">
                  <from>
                    <xdr:col>2</xdr:col>
                    <xdr:colOff>352425</xdr:colOff>
                    <xdr:row>61</xdr:row>
                    <xdr:rowOff>161925</xdr:rowOff>
                  </from>
                  <to>
                    <xdr:col>2</xdr:col>
                    <xdr:colOff>742950</xdr:colOff>
                    <xdr:row>61</xdr:row>
                    <xdr:rowOff>371475</xdr:rowOff>
                  </to>
                </anchor>
              </controlPr>
            </control>
          </mc:Choice>
        </mc:AlternateContent>
        <mc:AlternateContent xmlns:mc="http://schemas.openxmlformats.org/markup-compatibility/2006">
          <mc:Choice Requires="x14">
            <control shapeId="6260" r:id="rId52" name="Check Box 116">
              <controlPr defaultSize="0" autoFill="0" autoLine="0" autoPict="0">
                <anchor moveWithCells="1">
                  <from>
                    <xdr:col>2</xdr:col>
                    <xdr:colOff>19050</xdr:colOff>
                    <xdr:row>36</xdr:row>
                    <xdr:rowOff>76200</xdr:rowOff>
                  </from>
                  <to>
                    <xdr:col>2</xdr:col>
                    <xdr:colOff>1076325</xdr:colOff>
                    <xdr:row>37</xdr:row>
                    <xdr:rowOff>95250</xdr:rowOff>
                  </to>
                </anchor>
              </controlPr>
            </control>
          </mc:Choice>
        </mc:AlternateContent>
        <mc:AlternateContent xmlns:mc="http://schemas.openxmlformats.org/markup-compatibility/2006">
          <mc:Choice Requires="x14">
            <control shapeId="6261" r:id="rId53" name="Check Box 117">
              <controlPr defaultSize="0" autoFill="0" autoLine="0" autoPict="0">
                <anchor moveWithCells="1">
                  <from>
                    <xdr:col>2</xdr:col>
                    <xdr:colOff>923925</xdr:colOff>
                    <xdr:row>36</xdr:row>
                    <xdr:rowOff>76200</xdr:rowOff>
                  </from>
                  <to>
                    <xdr:col>2</xdr:col>
                    <xdr:colOff>1438275</xdr:colOff>
                    <xdr:row>37</xdr:row>
                    <xdr:rowOff>95250</xdr:rowOff>
                  </to>
                </anchor>
              </controlPr>
            </control>
          </mc:Choice>
        </mc:AlternateContent>
        <mc:AlternateContent xmlns:mc="http://schemas.openxmlformats.org/markup-compatibility/2006">
          <mc:Choice Requires="x14">
            <control shapeId="6268" r:id="rId54" name="Check Box 124">
              <controlPr defaultSize="0" autoFill="0" autoLine="0" autoPict="0">
                <anchor moveWithCells="1">
                  <from>
                    <xdr:col>0</xdr:col>
                    <xdr:colOff>238125</xdr:colOff>
                    <xdr:row>138</xdr:row>
                    <xdr:rowOff>228600</xdr:rowOff>
                  </from>
                  <to>
                    <xdr:col>0</xdr:col>
                    <xdr:colOff>552450</xdr:colOff>
                    <xdr:row>140</xdr:row>
                    <xdr:rowOff>38100</xdr:rowOff>
                  </to>
                </anchor>
              </controlPr>
            </control>
          </mc:Choice>
        </mc:AlternateContent>
        <mc:AlternateContent xmlns:mc="http://schemas.openxmlformats.org/markup-compatibility/2006">
          <mc:Choice Requires="x14">
            <control shapeId="6281" r:id="rId55" name="Check Box 137">
              <controlPr defaultSize="0" autoFill="0" autoLine="0" autoPict="0">
                <anchor moveWithCells="1">
                  <from>
                    <xdr:col>1</xdr:col>
                    <xdr:colOff>447675</xdr:colOff>
                    <xdr:row>166</xdr:row>
                    <xdr:rowOff>95250</xdr:rowOff>
                  </from>
                  <to>
                    <xdr:col>1</xdr:col>
                    <xdr:colOff>771525</xdr:colOff>
                    <xdr:row>166</xdr:row>
                    <xdr:rowOff>371475</xdr:rowOff>
                  </to>
                </anchor>
              </controlPr>
            </control>
          </mc:Choice>
        </mc:AlternateContent>
        <mc:AlternateContent xmlns:mc="http://schemas.openxmlformats.org/markup-compatibility/2006">
          <mc:Choice Requires="x14">
            <control shapeId="6282" r:id="rId56" name="Check Box 138">
              <controlPr defaultSize="0" autoFill="0" autoLine="0" autoPict="0">
                <anchor moveWithCells="1">
                  <from>
                    <xdr:col>1</xdr:col>
                    <xdr:colOff>438150</xdr:colOff>
                    <xdr:row>166</xdr:row>
                    <xdr:rowOff>390525</xdr:rowOff>
                  </from>
                  <to>
                    <xdr:col>1</xdr:col>
                    <xdr:colOff>742950</xdr:colOff>
                    <xdr:row>168</xdr:row>
                    <xdr:rowOff>9525</xdr:rowOff>
                  </to>
                </anchor>
              </controlPr>
            </control>
          </mc:Choice>
        </mc:AlternateContent>
        <mc:AlternateContent xmlns:mc="http://schemas.openxmlformats.org/markup-compatibility/2006">
          <mc:Choice Requires="x14">
            <control shapeId="6283" r:id="rId57" name="Check Box 139">
              <controlPr defaultSize="0" autoFill="0" autoLine="0" autoPict="0">
                <anchor moveWithCells="1">
                  <from>
                    <xdr:col>1</xdr:col>
                    <xdr:colOff>438150</xdr:colOff>
                    <xdr:row>168</xdr:row>
                    <xdr:rowOff>76200</xdr:rowOff>
                  </from>
                  <to>
                    <xdr:col>1</xdr:col>
                    <xdr:colOff>809625</xdr:colOff>
                    <xdr:row>168</xdr:row>
                    <xdr:rowOff>295275</xdr:rowOff>
                  </to>
                </anchor>
              </controlPr>
            </control>
          </mc:Choice>
        </mc:AlternateContent>
        <mc:AlternateContent xmlns:mc="http://schemas.openxmlformats.org/markup-compatibility/2006">
          <mc:Choice Requires="x14">
            <control shapeId="6284" r:id="rId58" name="Check Box 140">
              <controlPr defaultSize="0" autoFill="0" autoLine="0" autoPict="0">
                <anchor moveWithCells="1">
                  <from>
                    <xdr:col>1</xdr:col>
                    <xdr:colOff>876300</xdr:colOff>
                    <xdr:row>166</xdr:row>
                    <xdr:rowOff>95250</xdr:rowOff>
                  </from>
                  <to>
                    <xdr:col>1</xdr:col>
                    <xdr:colOff>1314450</xdr:colOff>
                    <xdr:row>166</xdr:row>
                    <xdr:rowOff>371475</xdr:rowOff>
                  </to>
                </anchor>
              </controlPr>
            </control>
          </mc:Choice>
        </mc:AlternateContent>
        <mc:AlternateContent xmlns:mc="http://schemas.openxmlformats.org/markup-compatibility/2006">
          <mc:Choice Requires="x14">
            <control shapeId="6285" r:id="rId59" name="Check Box 141">
              <controlPr defaultSize="0" autoFill="0" autoLine="0" autoPict="0">
                <anchor moveWithCells="1">
                  <from>
                    <xdr:col>1</xdr:col>
                    <xdr:colOff>885825</xdr:colOff>
                    <xdr:row>167</xdr:row>
                    <xdr:rowOff>66675</xdr:rowOff>
                  </from>
                  <to>
                    <xdr:col>1</xdr:col>
                    <xdr:colOff>1323975</xdr:colOff>
                    <xdr:row>167</xdr:row>
                    <xdr:rowOff>342900</xdr:rowOff>
                  </to>
                </anchor>
              </controlPr>
            </control>
          </mc:Choice>
        </mc:AlternateContent>
        <mc:AlternateContent xmlns:mc="http://schemas.openxmlformats.org/markup-compatibility/2006">
          <mc:Choice Requires="x14">
            <control shapeId="6286" r:id="rId60" name="Check Box 142">
              <controlPr defaultSize="0" autoFill="0" autoLine="0" autoPict="0">
                <anchor moveWithCells="1">
                  <from>
                    <xdr:col>1</xdr:col>
                    <xdr:colOff>876300</xdr:colOff>
                    <xdr:row>168</xdr:row>
                    <xdr:rowOff>57150</xdr:rowOff>
                  </from>
                  <to>
                    <xdr:col>1</xdr:col>
                    <xdr:colOff>1314450</xdr:colOff>
                    <xdr:row>168</xdr:row>
                    <xdr:rowOff>333375</xdr:rowOff>
                  </to>
                </anchor>
              </controlPr>
            </control>
          </mc:Choice>
        </mc:AlternateContent>
        <mc:AlternateContent xmlns:mc="http://schemas.openxmlformats.org/markup-compatibility/2006">
          <mc:Choice Requires="x14">
            <control shapeId="6287" r:id="rId61" name="Check Box 143">
              <controlPr defaultSize="0" autoFill="0" autoLine="0" autoPict="0">
                <anchor moveWithCells="1">
                  <from>
                    <xdr:col>2</xdr:col>
                    <xdr:colOff>857250</xdr:colOff>
                    <xdr:row>61</xdr:row>
                    <xdr:rowOff>161925</xdr:rowOff>
                  </from>
                  <to>
                    <xdr:col>2</xdr:col>
                    <xdr:colOff>1247775</xdr:colOff>
                    <xdr:row>61</xdr:row>
                    <xdr:rowOff>371475</xdr:rowOff>
                  </to>
                </anchor>
              </controlPr>
            </control>
          </mc:Choice>
        </mc:AlternateContent>
        <mc:AlternateContent xmlns:mc="http://schemas.openxmlformats.org/markup-compatibility/2006">
          <mc:Choice Requires="x14">
            <control shapeId="6288" r:id="rId62" name="Check Box 144">
              <controlPr defaultSize="0" autoFill="0" autoLine="0" autoPict="0">
                <anchor moveWithCells="1">
                  <from>
                    <xdr:col>2</xdr:col>
                    <xdr:colOff>352425</xdr:colOff>
                    <xdr:row>62</xdr:row>
                    <xdr:rowOff>161925</xdr:rowOff>
                  </from>
                  <to>
                    <xdr:col>2</xdr:col>
                    <xdr:colOff>742950</xdr:colOff>
                    <xdr:row>62</xdr:row>
                    <xdr:rowOff>371475</xdr:rowOff>
                  </to>
                </anchor>
              </controlPr>
            </control>
          </mc:Choice>
        </mc:AlternateContent>
        <mc:AlternateContent xmlns:mc="http://schemas.openxmlformats.org/markup-compatibility/2006">
          <mc:Choice Requires="x14">
            <control shapeId="6289" r:id="rId63" name="Check Box 145">
              <controlPr defaultSize="0" autoFill="0" autoLine="0" autoPict="0">
                <anchor moveWithCells="1">
                  <from>
                    <xdr:col>2</xdr:col>
                    <xdr:colOff>857250</xdr:colOff>
                    <xdr:row>62</xdr:row>
                    <xdr:rowOff>161925</xdr:rowOff>
                  </from>
                  <to>
                    <xdr:col>2</xdr:col>
                    <xdr:colOff>1247775</xdr:colOff>
                    <xdr:row>62</xdr:row>
                    <xdr:rowOff>371475</xdr:rowOff>
                  </to>
                </anchor>
              </controlPr>
            </control>
          </mc:Choice>
        </mc:AlternateContent>
        <mc:AlternateContent xmlns:mc="http://schemas.openxmlformats.org/markup-compatibility/2006">
          <mc:Choice Requires="x14">
            <control shapeId="6290" r:id="rId64" name="Check Box 146">
              <controlPr defaultSize="0" autoFill="0" autoLine="0" autoPict="0">
                <anchor moveWithCells="1">
                  <from>
                    <xdr:col>2</xdr:col>
                    <xdr:colOff>352425</xdr:colOff>
                    <xdr:row>63</xdr:row>
                    <xdr:rowOff>161925</xdr:rowOff>
                  </from>
                  <to>
                    <xdr:col>2</xdr:col>
                    <xdr:colOff>742950</xdr:colOff>
                    <xdr:row>63</xdr:row>
                    <xdr:rowOff>371475</xdr:rowOff>
                  </to>
                </anchor>
              </controlPr>
            </control>
          </mc:Choice>
        </mc:AlternateContent>
        <mc:AlternateContent xmlns:mc="http://schemas.openxmlformats.org/markup-compatibility/2006">
          <mc:Choice Requires="x14">
            <control shapeId="6291" r:id="rId65" name="Check Box 147">
              <controlPr defaultSize="0" autoFill="0" autoLine="0" autoPict="0">
                <anchor moveWithCells="1">
                  <from>
                    <xdr:col>2</xdr:col>
                    <xdr:colOff>857250</xdr:colOff>
                    <xdr:row>63</xdr:row>
                    <xdr:rowOff>161925</xdr:rowOff>
                  </from>
                  <to>
                    <xdr:col>2</xdr:col>
                    <xdr:colOff>1247775</xdr:colOff>
                    <xdr:row>63</xdr:row>
                    <xdr:rowOff>371475</xdr:rowOff>
                  </to>
                </anchor>
              </controlPr>
            </control>
          </mc:Choice>
        </mc:AlternateContent>
        <mc:AlternateContent xmlns:mc="http://schemas.openxmlformats.org/markup-compatibility/2006">
          <mc:Choice Requires="x14">
            <control shapeId="6292" r:id="rId66" name="Check Box 148">
              <controlPr defaultSize="0" autoFill="0" autoLine="0" autoPict="0">
                <anchor moveWithCells="1">
                  <from>
                    <xdr:col>2</xdr:col>
                    <xdr:colOff>352425</xdr:colOff>
                    <xdr:row>64</xdr:row>
                    <xdr:rowOff>161925</xdr:rowOff>
                  </from>
                  <to>
                    <xdr:col>2</xdr:col>
                    <xdr:colOff>742950</xdr:colOff>
                    <xdr:row>64</xdr:row>
                    <xdr:rowOff>371475</xdr:rowOff>
                  </to>
                </anchor>
              </controlPr>
            </control>
          </mc:Choice>
        </mc:AlternateContent>
        <mc:AlternateContent xmlns:mc="http://schemas.openxmlformats.org/markup-compatibility/2006">
          <mc:Choice Requires="x14">
            <control shapeId="6293" r:id="rId67" name="Check Box 149">
              <controlPr defaultSize="0" autoFill="0" autoLine="0" autoPict="0">
                <anchor moveWithCells="1">
                  <from>
                    <xdr:col>2</xdr:col>
                    <xdr:colOff>857250</xdr:colOff>
                    <xdr:row>64</xdr:row>
                    <xdr:rowOff>161925</xdr:rowOff>
                  </from>
                  <to>
                    <xdr:col>2</xdr:col>
                    <xdr:colOff>1247775</xdr:colOff>
                    <xdr:row>64</xdr:row>
                    <xdr:rowOff>371475</xdr:rowOff>
                  </to>
                </anchor>
              </controlPr>
            </control>
          </mc:Choice>
        </mc:AlternateContent>
        <mc:AlternateContent xmlns:mc="http://schemas.openxmlformats.org/markup-compatibility/2006">
          <mc:Choice Requires="x14">
            <control shapeId="6294" r:id="rId68" name="Check Box 150">
              <controlPr defaultSize="0" autoFill="0" autoLine="0" autoPict="0">
                <anchor moveWithCells="1">
                  <from>
                    <xdr:col>2</xdr:col>
                    <xdr:colOff>352425</xdr:colOff>
                    <xdr:row>65</xdr:row>
                    <xdr:rowOff>161925</xdr:rowOff>
                  </from>
                  <to>
                    <xdr:col>2</xdr:col>
                    <xdr:colOff>742950</xdr:colOff>
                    <xdr:row>65</xdr:row>
                    <xdr:rowOff>371475</xdr:rowOff>
                  </to>
                </anchor>
              </controlPr>
            </control>
          </mc:Choice>
        </mc:AlternateContent>
        <mc:AlternateContent xmlns:mc="http://schemas.openxmlformats.org/markup-compatibility/2006">
          <mc:Choice Requires="x14">
            <control shapeId="6295" r:id="rId69" name="Check Box 151">
              <controlPr defaultSize="0" autoFill="0" autoLine="0" autoPict="0">
                <anchor moveWithCells="1">
                  <from>
                    <xdr:col>2</xdr:col>
                    <xdr:colOff>857250</xdr:colOff>
                    <xdr:row>65</xdr:row>
                    <xdr:rowOff>161925</xdr:rowOff>
                  </from>
                  <to>
                    <xdr:col>2</xdr:col>
                    <xdr:colOff>1247775</xdr:colOff>
                    <xdr:row>65</xdr:row>
                    <xdr:rowOff>371475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
    <tabColor rgb="FF8CBE20"/>
  </sheetPr>
  <dimension ref="A1:N80"/>
  <sheetViews>
    <sheetView showGridLines="0" showRuler="0" view="pageLayout" topLeftCell="A13" zoomScaleNormal="100" workbookViewId="0">
      <selection activeCell="A7" sqref="A7:E7"/>
    </sheetView>
  </sheetViews>
  <sheetFormatPr baseColWidth="10" defaultColWidth="10.625" defaultRowHeight="15" x14ac:dyDescent="0.25"/>
  <cols>
    <col min="1" max="1" width="3.375" style="16" customWidth="1"/>
    <col min="2" max="3" width="9.375" style="16" customWidth="1"/>
    <col min="4" max="4" width="18.125" style="16" customWidth="1"/>
    <col min="5" max="5" width="29.25" style="16" customWidth="1"/>
    <col min="6" max="7" width="5" style="3" customWidth="1"/>
    <col min="8" max="9" width="11" style="8" hidden="1" customWidth="1"/>
    <col min="10" max="11" width="12.125" style="8" hidden="1" customWidth="1"/>
    <col min="12" max="12" width="11" style="8" hidden="1" customWidth="1"/>
    <col min="13" max="13" width="16.125" style="8" hidden="1" customWidth="1"/>
    <col min="14" max="30" width="10.625" style="3" customWidth="1"/>
    <col min="31" max="16384" width="10.625" style="3"/>
  </cols>
  <sheetData>
    <row r="1" spans="1:14" ht="23.25" customHeight="1" x14ac:dyDescent="0.25">
      <c r="A1" s="331" t="s">
        <v>550</v>
      </c>
      <c r="B1" s="331"/>
      <c r="C1" s="331"/>
      <c r="D1" s="331"/>
      <c r="E1" s="331"/>
      <c r="F1" s="331"/>
      <c r="G1" s="331"/>
      <c r="H1" s="35"/>
      <c r="I1" s="35"/>
    </row>
    <row r="2" spans="1:14" ht="23.25" customHeight="1" x14ac:dyDescent="0.25">
      <c r="A2" s="86"/>
      <c r="B2" s="86"/>
      <c r="C2" s="86"/>
      <c r="D2" s="86"/>
      <c r="E2" s="86"/>
      <c r="F2" s="86"/>
      <c r="G2" s="86"/>
      <c r="H2" s="35"/>
      <c r="I2" s="35"/>
    </row>
    <row r="3" spans="1:14" s="10" customFormat="1" ht="15.75" x14ac:dyDescent="0.2">
      <c r="A3" s="332" t="s">
        <v>551</v>
      </c>
      <c r="B3" s="332"/>
      <c r="C3" s="332"/>
      <c r="D3" s="332"/>
      <c r="E3" s="332"/>
      <c r="F3" s="332"/>
      <c r="G3" s="332"/>
      <c r="H3" s="35"/>
      <c r="I3" s="35"/>
      <c r="J3" s="9"/>
      <c r="K3" s="9"/>
      <c r="L3" s="9"/>
      <c r="M3" s="9"/>
      <c r="N3" s="9"/>
    </row>
    <row r="4" spans="1:14" s="10" customFormat="1" ht="15.75" x14ac:dyDescent="0.2">
      <c r="A4" s="332" t="s">
        <v>211</v>
      </c>
      <c r="B4" s="332"/>
      <c r="C4" s="332"/>
      <c r="D4" s="332"/>
      <c r="E4" s="332"/>
      <c r="F4" s="332"/>
      <c r="G4" s="332"/>
      <c r="H4" s="11"/>
      <c r="I4" s="11"/>
      <c r="J4" s="9"/>
      <c r="K4" s="9"/>
      <c r="L4" s="9"/>
      <c r="M4" s="9"/>
      <c r="N4" s="9"/>
    </row>
    <row r="5" spans="1:14" s="10" customFormat="1" ht="15.75" customHeight="1" x14ac:dyDescent="0.25">
      <c r="A5" s="87"/>
      <c r="B5" s="87"/>
      <c r="C5" s="87"/>
      <c r="D5" s="87"/>
      <c r="E5" s="87"/>
      <c r="F5" s="88" t="s">
        <v>512</v>
      </c>
      <c r="G5" s="88" t="s">
        <v>511</v>
      </c>
      <c r="H5" s="12" t="s">
        <v>233</v>
      </c>
      <c r="I5" s="12"/>
      <c r="J5" s="9" t="s">
        <v>234</v>
      </c>
      <c r="K5" s="9"/>
      <c r="L5" s="9" t="s">
        <v>232</v>
      </c>
      <c r="M5" s="9" t="s">
        <v>231</v>
      </c>
      <c r="N5" s="9"/>
    </row>
    <row r="6" spans="1:14" s="10" customFormat="1" ht="15.75" customHeight="1" x14ac:dyDescent="0.25">
      <c r="A6" s="328" t="s">
        <v>517</v>
      </c>
      <c r="B6" s="328"/>
      <c r="C6" s="328"/>
      <c r="D6" s="328"/>
      <c r="E6" s="328"/>
      <c r="F6" s="89"/>
      <c r="G6" s="89"/>
      <c r="H6" s="12" t="b">
        <v>0</v>
      </c>
      <c r="I6" s="12">
        <f>IF(H6,1,2)</f>
        <v>2</v>
      </c>
      <c r="J6" s="9" t="b">
        <v>0</v>
      </c>
      <c r="K6" s="9">
        <f>IF(J6,1,2)</f>
        <v>2</v>
      </c>
      <c r="L6" s="36">
        <v>10</v>
      </c>
      <c r="M6" s="33" t="str">
        <f>IF(I6=1,L6,IF(K6=2,"0",IF(K6=1,"0","")))</f>
        <v>0</v>
      </c>
      <c r="N6" s="9"/>
    </row>
    <row r="7" spans="1:14" s="10" customFormat="1" ht="15.75" customHeight="1" x14ac:dyDescent="0.25">
      <c r="A7" s="328" t="s">
        <v>518</v>
      </c>
      <c r="B7" s="328"/>
      <c r="C7" s="328"/>
      <c r="D7" s="328"/>
      <c r="E7" s="328"/>
      <c r="F7" s="89"/>
      <c r="G7" s="89"/>
      <c r="H7" s="9"/>
      <c r="I7" s="9"/>
      <c r="J7" s="9"/>
      <c r="K7" s="9"/>
      <c r="L7" s="9"/>
      <c r="M7" s="33"/>
      <c r="N7" s="9"/>
    </row>
    <row r="8" spans="1:14" s="10" customFormat="1" ht="15.75" customHeight="1" x14ac:dyDescent="0.25">
      <c r="A8" s="233"/>
      <c r="B8" s="233"/>
      <c r="C8" s="237"/>
      <c r="D8" s="233"/>
      <c r="E8" s="233"/>
      <c r="F8" s="89"/>
      <c r="G8" s="89"/>
      <c r="H8" s="9"/>
      <c r="I8" s="9"/>
      <c r="J8" s="9"/>
      <c r="K8" s="9"/>
      <c r="L8" s="9"/>
      <c r="M8" s="33"/>
      <c r="N8" s="9"/>
    </row>
    <row r="9" spans="1:14" s="10" customFormat="1" ht="15.75" customHeight="1" x14ac:dyDescent="0.2">
      <c r="A9" s="238"/>
      <c r="B9" s="238"/>
      <c r="C9" s="238"/>
      <c r="D9" s="238"/>
      <c r="E9" s="238"/>
      <c r="F9" s="89"/>
      <c r="G9" s="89"/>
      <c r="H9" s="9"/>
      <c r="I9" s="9"/>
      <c r="J9" s="9"/>
      <c r="K9" s="9"/>
      <c r="L9" s="9"/>
      <c r="M9" s="33"/>
      <c r="N9" s="9"/>
    </row>
    <row r="10" spans="1:14" s="10" customFormat="1" ht="15.75" customHeight="1" x14ac:dyDescent="0.25">
      <c r="A10" s="233" t="s">
        <v>519</v>
      </c>
      <c r="B10" s="233"/>
      <c r="C10" s="233"/>
      <c r="D10" s="233"/>
      <c r="E10" s="233"/>
      <c r="F10" s="89"/>
      <c r="G10" s="89"/>
      <c r="H10" s="9" t="b">
        <v>0</v>
      </c>
      <c r="I10" s="12">
        <f>IF(H10,1,2)</f>
        <v>2</v>
      </c>
      <c r="J10" s="9" t="b">
        <v>0</v>
      </c>
      <c r="K10" s="9">
        <f>IF(J10,1,2)</f>
        <v>2</v>
      </c>
      <c r="L10" s="9">
        <v>5</v>
      </c>
      <c r="M10" s="33" t="str">
        <f>IF(I10=1,L10,IF(K10=2,"0",IF(K10=1,"0","")))</f>
        <v>0</v>
      </c>
      <c r="N10" s="9"/>
    </row>
    <row r="11" spans="1:14" s="10" customFormat="1" ht="15.75" customHeight="1" x14ac:dyDescent="0.25">
      <c r="A11" s="233"/>
      <c r="B11" s="233"/>
      <c r="C11" s="233"/>
      <c r="D11" s="233"/>
      <c r="E11" s="233"/>
      <c r="F11" s="89"/>
      <c r="G11" s="89"/>
      <c r="H11" s="9"/>
      <c r="I11" s="9"/>
      <c r="J11" s="9"/>
      <c r="K11" s="9"/>
      <c r="L11" s="9"/>
      <c r="M11" s="33"/>
      <c r="N11" s="9"/>
    </row>
    <row r="12" spans="1:14" s="10" customFormat="1" ht="15.75" customHeight="1" x14ac:dyDescent="0.2">
      <c r="A12" s="91"/>
      <c r="B12" s="238"/>
      <c r="C12" s="238"/>
      <c r="D12" s="238"/>
      <c r="E12" s="238"/>
      <c r="F12" s="89"/>
      <c r="G12" s="89"/>
      <c r="H12" s="9"/>
      <c r="I12" s="9"/>
      <c r="J12" s="9"/>
      <c r="K12" s="9"/>
      <c r="L12" s="9"/>
      <c r="M12" s="33"/>
      <c r="N12" s="9"/>
    </row>
    <row r="13" spans="1:14" s="10" customFormat="1" ht="15.75" customHeight="1" x14ac:dyDescent="0.25">
      <c r="A13" s="233" t="s">
        <v>520</v>
      </c>
      <c r="B13" s="233"/>
      <c r="C13" s="233"/>
      <c r="D13" s="233"/>
      <c r="E13" s="233"/>
      <c r="F13" s="89"/>
      <c r="G13" s="89"/>
      <c r="H13" s="9"/>
      <c r="I13" s="9"/>
      <c r="J13" s="9"/>
      <c r="K13" s="9"/>
      <c r="L13" s="9"/>
      <c r="M13" s="33"/>
      <c r="N13" s="9"/>
    </row>
    <row r="14" spans="1:14" s="10" customFormat="1" ht="15.75" customHeight="1" x14ac:dyDescent="0.2">
      <c r="A14" s="239" t="s">
        <v>521</v>
      </c>
      <c r="B14" s="239"/>
      <c r="C14" s="239"/>
      <c r="D14" s="330"/>
      <c r="E14" s="330"/>
      <c r="F14" s="89"/>
      <c r="G14" s="89"/>
      <c r="H14" s="9" t="b">
        <v>0</v>
      </c>
      <c r="I14" s="12">
        <f>IF(H14,1,2)</f>
        <v>2</v>
      </c>
      <c r="J14" s="9" t="b">
        <v>0</v>
      </c>
      <c r="K14" s="9">
        <f>IF(J14,1,2)</f>
        <v>2</v>
      </c>
      <c r="L14" s="9">
        <v>5</v>
      </c>
      <c r="M14" s="33" t="str">
        <f>IF(I14=1,L14,IF(K14=2,"0",IF(K14=1,"0","")))</f>
        <v>0</v>
      </c>
      <c r="N14" s="9"/>
    </row>
    <row r="15" spans="1:14" s="10" customFormat="1" ht="15.75" customHeight="1" x14ac:dyDescent="0.2">
      <c r="A15" s="239"/>
      <c r="B15" s="239"/>
      <c r="C15" s="239"/>
      <c r="D15" s="240"/>
      <c r="E15" s="240"/>
      <c r="F15" s="89"/>
      <c r="G15" s="89"/>
      <c r="H15" s="9"/>
      <c r="I15" s="9"/>
      <c r="J15" s="9"/>
      <c r="K15" s="9"/>
      <c r="L15" s="9"/>
      <c r="M15" s="33"/>
      <c r="N15" s="9"/>
    </row>
    <row r="16" spans="1:14" s="10" customFormat="1" ht="15.75" customHeight="1" x14ac:dyDescent="0.2">
      <c r="A16" s="238"/>
      <c r="B16" s="238"/>
      <c r="C16" s="238"/>
      <c r="D16" s="241"/>
      <c r="E16" s="241"/>
      <c r="F16" s="89"/>
      <c r="G16" s="89"/>
      <c r="H16" s="9"/>
      <c r="I16" s="9"/>
      <c r="J16" s="9"/>
      <c r="K16" s="9"/>
      <c r="L16" s="9"/>
      <c r="M16" s="33"/>
      <c r="N16" s="9"/>
    </row>
    <row r="17" spans="1:14" s="10" customFormat="1" ht="15.75" customHeight="1" x14ac:dyDescent="0.25">
      <c r="A17" s="233" t="s">
        <v>522</v>
      </c>
      <c r="B17" s="238"/>
      <c r="C17" s="238"/>
      <c r="D17" s="241"/>
      <c r="E17" s="241"/>
      <c r="F17" s="89"/>
      <c r="G17" s="89"/>
      <c r="H17" s="9"/>
      <c r="I17" s="9"/>
      <c r="J17" s="9"/>
      <c r="K17" s="9"/>
      <c r="L17" s="9"/>
      <c r="M17" s="33"/>
      <c r="N17" s="9"/>
    </row>
    <row r="18" spans="1:14" s="10" customFormat="1" ht="15.75" customHeight="1" x14ac:dyDescent="0.25">
      <c r="A18" s="233" t="s">
        <v>523</v>
      </c>
      <c r="B18" s="238"/>
      <c r="C18" s="238"/>
      <c r="D18" s="241"/>
      <c r="E18" s="241"/>
      <c r="F18" s="89"/>
      <c r="G18" s="89"/>
      <c r="H18" s="9" t="b">
        <v>0</v>
      </c>
      <c r="I18" s="12">
        <f>IF(H18,1,2)</f>
        <v>2</v>
      </c>
      <c r="J18" s="9" t="b">
        <v>0</v>
      </c>
      <c r="K18" s="9">
        <f>IF(J18,1,2)</f>
        <v>2</v>
      </c>
      <c r="L18" s="9">
        <v>10</v>
      </c>
      <c r="M18" s="33" t="str">
        <f>IF(I18=1,L18,IF(K18=2,"0",IF(K18=1,"0","")))</f>
        <v>0</v>
      </c>
      <c r="N18" s="9"/>
    </row>
    <row r="19" spans="1:14" s="10" customFormat="1" ht="15.75" customHeight="1" x14ac:dyDescent="0.25">
      <c r="A19" s="233"/>
      <c r="B19" s="238"/>
      <c r="C19" s="238"/>
      <c r="D19" s="241"/>
      <c r="E19" s="241"/>
      <c r="F19" s="89"/>
      <c r="G19" s="89"/>
      <c r="H19" s="9"/>
      <c r="I19" s="9"/>
      <c r="J19" s="9"/>
      <c r="K19" s="9"/>
      <c r="L19" s="9"/>
      <c r="M19" s="33"/>
      <c r="N19" s="9"/>
    </row>
    <row r="20" spans="1:14" s="10" customFormat="1" ht="15.75" customHeight="1" x14ac:dyDescent="0.2">
      <c r="A20" s="91"/>
      <c r="B20" s="238"/>
      <c r="C20" s="238"/>
      <c r="D20" s="241"/>
      <c r="E20" s="241"/>
      <c r="F20" s="89"/>
      <c r="G20" s="89"/>
      <c r="H20" s="9"/>
      <c r="I20" s="9"/>
      <c r="J20" s="9"/>
      <c r="K20" s="9"/>
      <c r="L20" s="9"/>
      <c r="M20" s="33"/>
      <c r="N20" s="9"/>
    </row>
    <row r="21" spans="1:14" s="10" customFormat="1" ht="15.75" customHeight="1" x14ac:dyDescent="0.25">
      <c r="A21" s="233" t="s">
        <v>524</v>
      </c>
      <c r="B21" s="233"/>
      <c r="C21" s="233"/>
      <c r="D21" s="233"/>
      <c r="E21" s="233"/>
      <c r="F21" s="59"/>
      <c r="G21" s="59"/>
      <c r="H21" s="9"/>
      <c r="I21" s="9"/>
      <c r="J21" s="9"/>
      <c r="K21" s="9"/>
      <c r="L21" s="9"/>
      <c r="M21" s="33"/>
      <c r="N21" s="9"/>
    </row>
    <row r="22" spans="1:14" ht="15.75" customHeight="1" x14ac:dyDescent="0.25">
      <c r="A22" s="233" t="s">
        <v>525</v>
      </c>
      <c r="B22" s="233"/>
      <c r="C22" s="233"/>
      <c r="D22" s="233"/>
      <c r="E22" s="233"/>
      <c r="F22" s="59"/>
      <c r="G22" s="59"/>
      <c r="H22" s="8" t="b">
        <v>0</v>
      </c>
      <c r="I22" s="12">
        <f>IF(H22,1,2)</f>
        <v>2</v>
      </c>
      <c r="J22" s="8" t="b">
        <v>0</v>
      </c>
      <c r="K22" s="9">
        <f>IF(J22,1,2)</f>
        <v>2</v>
      </c>
      <c r="L22" s="8">
        <v>15</v>
      </c>
      <c r="M22" s="33" t="str">
        <f>IF(I22=1,L22,IF(K22=2,"0",IF(K22=1,"0","")))</f>
        <v>0</v>
      </c>
      <c r="N22" s="8"/>
    </row>
    <row r="23" spans="1:14" ht="15.75" customHeight="1" x14ac:dyDescent="0.25">
      <c r="A23" s="233"/>
      <c r="B23" s="233"/>
      <c r="C23" s="233"/>
      <c r="D23" s="233"/>
      <c r="E23" s="233"/>
      <c r="F23" s="59"/>
      <c r="G23" s="59"/>
      <c r="M23" s="33"/>
      <c r="N23" s="8"/>
    </row>
    <row r="24" spans="1:14" ht="15.75" customHeight="1" x14ac:dyDescent="0.25">
      <c r="A24" s="91"/>
      <c r="B24" s="242"/>
      <c r="C24" s="242"/>
      <c r="D24" s="242"/>
      <c r="E24" s="242"/>
      <c r="F24" s="59"/>
      <c r="G24" s="59"/>
      <c r="M24" s="33"/>
      <c r="N24" s="8"/>
    </row>
    <row r="25" spans="1:14" ht="15.75" customHeight="1" x14ac:dyDescent="0.25">
      <c r="A25" s="233" t="s">
        <v>526</v>
      </c>
      <c r="B25" s="233"/>
      <c r="C25" s="233"/>
      <c r="D25" s="233"/>
      <c r="E25" s="233"/>
      <c r="F25" s="89"/>
      <c r="G25" s="89"/>
      <c r="M25" s="33"/>
      <c r="N25" s="8"/>
    </row>
    <row r="26" spans="1:14" s="10" customFormat="1" ht="15.75" customHeight="1" x14ac:dyDescent="0.25">
      <c r="A26" s="233" t="s">
        <v>527</v>
      </c>
      <c r="B26" s="233"/>
      <c r="C26" s="233"/>
      <c r="D26" s="233"/>
      <c r="E26" s="233"/>
      <c r="F26" s="89"/>
      <c r="G26" s="89"/>
      <c r="H26" s="9" t="b">
        <v>0</v>
      </c>
      <c r="I26" s="12">
        <f>IF(H26,1,2)</f>
        <v>2</v>
      </c>
      <c r="J26" s="9" t="b">
        <v>0</v>
      </c>
      <c r="K26" s="9">
        <f>IF(J26,1,2)</f>
        <v>2</v>
      </c>
      <c r="L26" s="9">
        <v>15</v>
      </c>
      <c r="M26" s="33" t="str">
        <f>IF(I26=1,L26,IF(K26=2,"0",IF(K26=1,"0","")))</f>
        <v>0</v>
      </c>
      <c r="N26" s="9"/>
    </row>
    <row r="27" spans="1:14" s="10" customFormat="1" ht="15.75" customHeight="1" x14ac:dyDescent="0.25">
      <c r="A27" s="238"/>
      <c r="B27" s="233" t="s">
        <v>528</v>
      </c>
      <c r="C27" s="238"/>
      <c r="D27" s="238"/>
      <c r="E27" s="238"/>
      <c r="F27" s="89"/>
      <c r="G27" s="89"/>
      <c r="H27" s="9"/>
      <c r="I27" s="9"/>
      <c r="J27" s="9"/>
      <c r="K27" s="9"/>
      <c r="L27" s="9"/>
      <c r="M27" s="33"/>
      <c r="N27" s="9"/>
    </row>
    <row r="28" spans="1:14" s="10" customFormat="1" ht="15.75" customHeight="1" x14ac:dyDescent="0.25">
      <c r="A28" s="238"/>
      <c r="B28" s="233" t="s">
        <v>529</v>
      </c>
      <c r="C28" s="238"/>
      <c r="D28" s="238"/>
      <c r="E28" s="238"/>
      <c r="F28" s="89"/>
      <c r="G28" s="89"/>
      <c r="H28" s="9"/>
      <c r="I28" s="9"/>
      <c r="J28" s="9"/>
      <c r="K28" s="9"/>
      <c r="L28" s="9"/>
      <c r="M28" s="33"/>
      <c r="N28" s="9"/>
    </row>
    <row r="29" spans="1:14" s="10" customFormat="1" ht="15.75" customHeight="1" x14ac:dyDescent="0.25">
      <c r="A29" s="238"/>
      <c r="B29" s="233" t="s">
        <v>530</v>
      </c>
      <c r="C29" s="238"/>
      <c r="D29" s="238"/>
      <c r="E29" s="238"/>
      <c r="F29" s="89"/>
      <c r="G29" s="89"/>
      <c r="H29" s="9"/>
      <c r="I29" s="9"/>
      <c r="J29" s="9"/>
      <c r="K29" s="9"/>
      <c r="L29" s="9"/>
      <c r="M29" s="33"/>
      <c r="N29" s="9"/>
    </row>
    <row r="30" spans="1:14" s="10" customFormat="1" ht="15.75" customHeight="1" x14ac:dyDescent="0.25">
      <c r="A30" s="238"/>
      <c r="B30" s="233"/>
      <c r="C30" s="238"/>
      <c r="D30" s="238"/>
      <c r="E30" s="238"/>
      <c r="F30" s="89"/>
      <c r="G30" s="89"/>
      <c r="H30" s="9"/>
      <c r="I30" s="9"/>
      <c r="J30" s="9"/>
      <c r="K30" s="9"/>
      <c r="L30" s="9"/>
      <c r="M30" s="33"/>
      <c r="N30" s="9"/>
    </row>
    <row r="31" spans="1:14" s="10" customFormat="1" ht="15.75" customHeight="1" x14ac:dyDescent="0.2">
      <c r="A31" s="91"/>
      <c r="B31" s="238"/>
      <c r="C31" s="238"/>
      <c r="D31" s="238"/>
      <c r="E31" s="238"/>
      <c r="F31" s="89"/>
      <c r="G31" s="89"/>
      <c r="H31" s="9"/>
      <c r="I31" s="9"/>
      <c r="J31" s="9"/>
      <c r="K31" s="9"/>
      <c r="L31" s="9"/>
      <c r="M31" s="33"/>
      <c r="N31" s="9"/>
    </row>
    <row r="32" spans="1:14" s="10" customFormat="1" ht="15.75" customHeight="1" x14ac:dyDescent="0.25">
      <c r="A32" s="328" t="s">
        <v>531</v>
      </c>
      <c r="B32" s="328"/>
      <c r="C32" s="328"/>
      <c r="D32" s="328"/>
      <c r="E32" s="328"/>
      <c r="F32" s="59"/>
      <c r="G32" s="59"/>
      <c r="H32" s="9"/>
      <c r="I32" s="9"/>
      <c r="J32" s="9"/>
      <c r="K32" s="9"/>
      <c r="L32" s="9"/>
      <c r="M32" s="33"/>
      <c r="N32" s="9"/>
    </row>
    <row r="33" spans="1:14" ht="15.75" customHeight="1" x14ac:dyDescent="0.25">
      <c r="A33" s="233"/>
      <c r="B33" s="233"/>
      <c r="C33" s="233"/>
      <c r="D33" s="233"/>
      <c r="E33" s="233"/>
      <c r="F33" s="59"/>
      <c r="G33" s="59"/>
      <c r="H33" s="8" t="b">
        <v>0</v>
      </c>
      <c r="I33" s="12">
        <f>IF(H33,1,2)</f>
        <v>2</v>
      </c>
      <c r="J33" s="8" t="b">
        <v>0</v>
      </c>
      <c r="K33" s="9">
        <f>IF(J33,1,2)</f>
        <v>2</v>
      </c>
      <c r="L33" s="8">
        <v>15</v>
      </c>
      <c r="M33" s="33" t="str">
        <f>IF(I33=1,L33,IF(K33=2,"0",IF(K33=1,"0","")))</f>
        <v>0</v>
      </c>
      <c r="N33" s="8"/>
    </row>
    <row r="34" spans="1:14" ht="15.75" customHeight="1" x14ac:dyDescent="0.25">
      <c r="A34" s="91"/>
      <c r="B34" s="242"/>
      <c r="C34" s="242"/>
      <c r="D34" s="242"/>
      <c r="E34" s="242"/>
      <c r="F34" s="59"/>
      <c r="G34" s="59"/>
      <c r="M34" s="33"/>
      <c r="N34" s="8"/>
    </row>
    <row r="35" spans="1:14" ht="15.75" customHeight="1" x14ac:dyDescent="0.25">
      <c r="A35" s="328" t="s">
        <v>532</v>
      </c>
      <c r="B35" s="328"/>
      <c r="C35" s="328"/>
      <c r="D35" s="328"/>
      <c r="E35" s="328"/>
      <c r="F35" s="89"/>
      <c r="G35" s="89"/>
      <c r="M35" s="33"/>
      <c r="N35" s="8"/>
    </row>
    <row r="36" spans="1:14" ht="15.75" customHeight="1" x14ac:dyDescent="0.25">
      <c r="A36" s="328" t="s">
        <v>533</v>
      </c>
      <c r="B36" s="328"/>
      <c r="C36" s="328"/>
      <c r="D36" s="328"/>
      <c r="E36" s="328"/>
      <c r="F36" s="89"/>
      <c r="G36" s="89"/>
      <c r="M36" s="33"/>
      <c r="N36" s="8"/>
    </row>
    <row r="37" spans="1:14" s="10" customFormat="1" ht="15.75" customHeight="1" x14ac:dyDescent="0.25">
      <c r="A37" s="233"/>
      <c r="B37" s="233"/>
      <c r="C37" s="233"/>
      <c r="D37" s="233"/>
      <c r="E37" s="233"/>
      <c r="F37" s="89"/>
      <c r="G37" s="89"/>
      <c r="H37" s="9" t="b">
        <v>0</v>
      </c>
      <c r="I37" s="12">
        <f>IF(H37,1,2)</f>
        <v>2</v>
      </c>
      <c r="J37" s="9" t="b">
        <v>0</v>
      </c>
      <c r="K37" s="9">
        <f>IF(J37,1,2)</f>
        <v>2</v>
      </c>
      <c r="L37" s="9">
        <v>10</v>
      </c>
      <c r="M37" s="33" t="str">
        <f>IF(I37=1,L37,IF(K37=2,"0",IF(K37=1,"0","")))</f>
        <v>0</v>
      </c>
      <c r="N37" s="9"/>
    </row>
    <row r="38" spans="1:14" s="10" customFormat="1" ht="15.75" customHeight="1" x14ac:dyDescent="0.2">
      <c r="A38" s="91"/>
      <c r="B38" s="238"/>
      <c r="C38" s="238"/>
      <c r="D38" s="241"/>
      <c r="E38" s="241"/>
      <c r="F38" s="89"/>
      <c r="G38" s="89"/>
      <c r="H38" s="9"/>
      <c r="I38" s="9"/>
      <c r="J38" s="9"/>
      <c r="K38" s="9"/>
      <c r="L38" s="9"/>
      <c r="M38" s="33"/>
      <c r="N38" s="9"/>
    </row>
    <row r="39" spans="1:14" s="10" customFormat="1" ht="15.75" customHeight="1" x14ac:dyDescent="0.25">
      <c r="A39" s="328" t="s">
        <v>534</v>
      </c>
      <c r="B39" s="328"/>
      <c r="C39" s="328"/>
      <c r="D39" s="328"/>
      <c r="E39" s="328"/>
      <c r="F39" s="89"/>
      <c r="G39" s="89"/>
      <c r="H39" s="9"/>
      <c r="I39" s="9"/>
      <c r="J39" s="9"/>
      <c r="K39" s="9"/>
      <c r="L39" s="9"/>
      <c r="M39" s="33"/>
      <c r="N39" s="9"/>
    </row>
    <row r="40" spans="1:14" s="10" customFormat="1" ht="15.75" customHeight="1" x14ac:dyDescent="0.25">
      <c r="A40" s="328" t="s">
        <v>535</v>
      </c>
      <c r="B40" s="328"/>
      <c r="C40" s="328"/>
      <c r="D40" s="328"/>
      <c r="E40" s="328"/>
      <c r="F40" s="89"/>
      <c r="G40" s="89"/>
      <c r="H40" s="9"/>
      <c r="I40" s="9"/>
      <c r="J40" s="9"/>
      <c r="K40" s="9"/>
      <c r="L40" s="9"/>
      <c r="M40" s="33"/>
      <c r="N40" s="9"/>
    </row>
    <row r="41" spans="1:14" s="10" customFormat="1" ht="15.75" customHeight="1" x14ac:dyDescent="0.25">
      <c r="A41" s="233"/>
      <c r="B41" s="233"/>
      <c r="C41" s="233"/>
      <c r="D41" s="233"/>
      <c r="E41" s="233"/>
      <c r="F41" s="89"/>
      <c r="G41" s="89"/>
      <c r="H41" s="9" t="b">
        <v>0</v>
      </c>
      <c r="I41" s="12">
        <f>IF(H41,1,2)</f>
        <v>2</v>
      </c>
      <c r="J41" s="9" t="b">
        <v>0</v>
      </c>
      <c r="K41" s="9">
        <f>IF(J41,1,2)</f>
        <v>2</v>
      </c>
      <c r="L41" s="9">
        <v>15</v>
      </c>
      <c r="M41" s="33" t="str">
        <f>IF(I41=1,L41,IF(K41=2,"0",IF(K41=1,"0","")))</f>
        <v>0</v>
      </c>
      <c r="N41" s="9"/>
    </row>
    <row r="42" spans="1:14" s="10" customFormat="1" ht="15.75" customHeight="1" x14ac:dyDescent="0.25">
      <c r="A42" s="233"/>
      <c r="B42" s="233"/>
      <c r="C42" s="233"/>
      <c r="D42" s="233"/>
      <c r="E42" s="233"/>
      <c r="F42" s="89"/>
      <c r="G42" s="89"/>
      <c r="H42" s="9"/>
      <c r="I42" s="9"/>
      <c r="J42" s="9"/>
      <c r="K42" s="9"/>
      <c r="L42" s="9"/>
      <c r="M42" s="33"/>
      <c r="N42" s="9"/>
    </row>
    <row r="43" spans="1:14" s="10" customFormat="1" ht="15.75" customHeight="1" x14ac:dyDescent="0.25">
      <c r="A43" s="328" t="s">
        <v>536</v>
      </c>
      <c r="B43" s="328"/>
      <c r="C43" s="328"/>
      <c r="D43" s="328"/>
      <c r="E43" s="328"/>
      <c r="F43" s="89"/>
      <c r="G43" s="89"/>
      <c r="H43" s="9" t="b">
        <v>0</v>
      </c>
      <c r="I43" s="12">
        <f>IF(H43,1,2)</f>
        <v>2</v>
      </c>
      <c r="J43" s="9" t="b">
        <v>0</v>
      </c>
      <c r="K43" s="9">
        <f>IF(J43,1,2)</f>
        <v>2</v>
      </c>
      <c r="L43" s="9">
        <v>5</v>
      </c>
      <c r="M43" s="33" t="str">
        <f>IF(I43=1,L43,IF(K43=2,"0",IF(K43=1,"0","")))</f>
        <v>0</v>
      </c>
      <c r="N43" s="9"/>
    </row>
    <row r="44" spans="1:14" s="10" customFormat="1" ht="15.75" customHeight="1" x14ac:dyDescent="0.25">
      <c r="A44" s="233" t="s">
        <v>537</v>
      </c>
      <c r="B44" s="233"/>
      <c r="C44" s="233"/>
      <c r="D44" s="233"/>
      <c r="E44" s="233"/>
      <c r="F44" s="89"/>
      <c r="G44" s="89"/>
      <c r="H44" s="9"/>
      <c r="I44" s="9"/>
      <c r="J44" s="9"/>
      <c r="K44" s="9"/>
      <c r="L44" s="9"/>
      <c r="M44" s="33"/>
      <c r="N44" s="9"/>
    </row>
    <row r="45" spans="1:14" s="10" customFormat="1" ht="15.75" customHeight="1" x14ac:dyDescent="0.2">
      <c r="A45" s="239" t="s">
        <v>538</v>
      </c>
      <c r="B45" s="238"/>
      <c r="C45" s="238"/>
      <c r="D45" s="330"/>
      <c r="E45" s="330"/>
      <c r="F45" s="89"/>
      <c r="G45" s="89"/>
      <c r="H45" s="9"/>
      <c r="I45" s="9"/>
      <c r="J45" s="9"/>
      <c r="K45" s="9"/>
      <c r="L45" s="9"/>
      <c r="M45" s="33"/>
      <c r="N45" s="9"/>
    </row>
    <row r="46" spans="1:14" s="10" customFormat="1" ht="15.75" customHeight="1" x14ac:dyDescent="0.2">
      <c r="A46" s="238"/>
      <c r="B46" s="238"/>
      <c r="C46" s="238"/>
      <c r="D46" s="241"/>
      <c r="E46" s="241"/>
      <c r="F46" s="89"/>
      <c r="G46" s="89"/>
      <c r="H46" s="9"/>
      <c r="I46" s="9"/>
      <c r="J46" s="9"/>
      <c r="K46" s="9"/>
      <c r="L46" s="9"/>
      <c r="M46" s="33"/>
      <c r="N46" s="9"/>
    </row>
    <row r="47" spans="1:14" s="10" customFormat="1" ht="15.75" customHeight="1" x14ac:dyDescent="0.2">
      <c r="A47" s="238"/>
      <c r="B47" s="238"/>
      <c r="C47" s="238"/>
      <c r="D47" s="241"/>
      <c r="E47" s="241"/>
      <c r="F47" s="89"/>
      <c r="G47" s="89"/>
      <c r="H47" s="9"/>
      <c r="I47" s="9"/>
      <c r="J47" s="9"/>
      <c r="K47" s="9"/>
      <c r="L47" s="9"/>
      <c r="M47" s="33"/>
      <c r="N47" s="9"/>
    </row>
    <row r="48" spans="1:14" s="10" customFormat="1" ht="15.75" customHeight="1" x14ac:dyDescent="0.25">
      <c r="A48" s="328" t="s">
        <v>539</v>
      </c>
      <c r="B48" s="328"/>
      <c r="C48" s="328"/>
      <c r="D48" s="328"/>
      <c r="E48" s="328"/>
      <c r="F48" s="89"/>
      <c r="G48" s="89"/>
      <c r="H48" s="9"/>
      <c r="I48" s="9"/>
      <c r="J48" s="9"/>
      <c r="K48" s="9"/>
      <c r="L48" s="9"/>
      <c r="M48" s="33"/>
      <c r="N48" s="9"/>
    </row>
    <row r="49" spans="1:14" s="10" customFormat="1" ht="15.75" customHeight="1" x14ac:dyDescent="0.25">
      <c r="A49" s="328" t="s">
        <v>540</v>
      </c>
      <c r="B49" s="328"/>
      <c r="C49" s="328"/>
      <c r="D49" s="328"/>
      <c r="E49" s="328"/>
      <c r="F49" s="89"/>
      <c r="G49" s="89"/>
      <c r="H49" s="9" t="b">
        <v>0</v>
      </c>
      <c r="I49" s="12">
        <f>IF(H49,1,2)</f>
        <v>2</v>
      </c>
      <c r="J49" s="9" t="b">
        <v>0</v>
      </c>
      <c r="K49" s="9">
        <f>IF(J49,1,2)</f>
        <v>2</v>
      </c>
      <c r="L49" s="9">
        <v>15</v>
      </c>
      <c r="M49" s="33" t="str">
        <f>IF(I49=1,L49,IF(K49=2,"0",IF(K49=1,"0","")))</f>
        <v>0</v>
      </c>
      <c r="N49" s="9"/>
    </row>
    <row r="50" spans="1:14" s="10" customFormat="1" ht="15.75" customHeight="1" x14ac:dyDescent="0.25">
      <c r="A50" s="233"/>
      <c r="B50" s="233"/>
      <c r="C50" s="233"/>
      <c r="D50" s="233"/>
      <c r="E50" s="233"/>
      <c r="F50" s="89"/>
      <c r="G50" s="89"/>
      <c r="H50" s="9"/>
      <c r="I50" s="9"/>
      <c r="J50" s="9"/>
      <c r="K50" s="9"/>
      <c r="L50" s="9"/>
      <c r="M50" s="33"/>
      <c r="N50" s="9"/>
    </row>
    <row r="51" spans="1:14" s="10" customFormat="1" ht="15.75" customHeight="1" x14ac:dyDescent="0.25">
      <c r="A51" s="91"/>
      <c r="B51" s="242"/>
      <c r="C51" s="242"/>
      <c r="D51" s="242"/>
      <c r="E51" s="242"/>
      <c r="F51" s="89"/>
      <c r="G51" s="89"/>
      <c r="H51" s="9"/>
      <c r="I51" s="9"/>
      <c r="J51" s="9"/>
      <c r="K51" s="9"/>
      <c r="L51" s="9"/>
      <c r="M51" s="33"/>
      <c r="N51" s="9"/>
    </row>
    <row r="52" spans="1:14" s="10" customFormat="1" ht="15.75" customHeight="1" x14ac:dyDescent="0.25">
      <c r="A52" s="329" t="s">
        <v>541</v>
      </c>
      <c r="B52" s="328"/>
      <c r="C52" s="328"/>
      <c r="D52" s="328"/>
      <c r="E52" s="328"/>
      <c r="F52" s="89"/>
      <c r="G52" s="89"/>
      <c r="H52" s="9"/>
      <c r="I52" s="9"/>
      <c r="J52" s="9"/>
      <c r="K52" s="9"/>
      <c r="L52" s="9"/>
      <c r="M52" s="33"/>
      <c r="N52" s="9"/>
    </row>
    <row r="53" spans="1:14" s="10" customFormat="1" ht="15.75" customHeight="1" x14ac:dyDescent="0.2">
      <c r="A53" s="239" t="s">
        <v>542</v>
      </c>
      <c r="B53" s="238"/>
      <c r="C53" s="238"/>
      <c r="D53" s="238"/>
      <c r="E53" s="238"/>
      <c r="F53" s="89"/>
      <c r="G53" s="89"/>
      <c r="H53" s="9"/>
      <c r="I53" s="9"/>
      <c r="J53" s="9"/>
      <c r="K53" s="9"/>
      <c r="L53" s="9"/>
      <c r="M53" s="33"/>
      <c r="N53" s="9"/>
    </row>
    <row r="54" spans="1:14" ht="15.75" customHeight="1" x14ac:dyDescent="0.25">
      <c r="A54" s="238"/>
      <c r="B54" s="233" t="s">
        <v>543</v>
      </c>
      <c r="C54" s="238"/>
      <c r="D54" s="238"/>
      <c r="E54" s="238"/>
      <c r="F54" s="59"/>
      <c r="G54" s="59"/>
      <c r="H54" s="8" t="b">
        <v>0</v>
      </c>
      <c r="I54" s="12">
        <f>IF(H54,1,2)</f>
        <v>2</v>
      </c>
      <c r="J54" s="8" t="b">
        <v>0</v>
      </c>
      <c r="K54" s="9">
        <f>IF(J54,1,2)</f>
        <v>2</v>
      </c>
      <c r="L54" s="8">
        <v>5</v>
      </c>
      <c r="M54" s="33" t="str">
        <f>IF(I54=1,L54,IF(K54=2,"0",IF(K54=1,"0","")))</f>
        <v>0</v>
      </c>
      <c r="N54" s="8"/>
    </row>
    <row r="55" spans="1:14" ht="15.75" customHeight="1" x14ac:dyDescent="0.25">
      <c r="A55" s="238"/>
      <c r="B55" s="233" t="s">
        <v>544</v>
      </c>
      <c r="C55" s="238"/>
      <c r="D55" s="238"/>
      <c r="E55" s="238"/>
      <c r="F55" s="59"/>
      <c r="G55" s="59"/>
      <c r="M55" s="33"/>
      <c r="N55" s="8"/>
    </row>
    <row r="56" spans="1:14" ht="15.75" customHeight="1" x14ac:dyDescent="0.25">
      <c r="A56" s="238"/>
      <c r="B56" s="233"/>
      <c r="C56" s="238"/>
      <c r="D56" s="238"/>
      <c r="E56" s="238"/>
      <c r="F56" s="59"/>
      <c r="G56" s="59"/>
      <c r="M56" s="33"/>
      <c r="N56" s="8"/>
    </row>
    <row r="57" spans="1:14" ht="15.75" customHeight="1" x14ac:dyDescent="0.25">
      <c r="A57" s="238"/>
      <c r="B57" s="233"/>
      <c r="C57" s="238"/>
      <c r="D57" s="238"/>
      <c r="E57" s="238"/>
      <c r="F57" s="59"/>
      <c r="G57" s="59"/>
      <c r="M57" s="33"/>
      <c r="N57" s="8"/>
    </row>
    <row r="58" spans="1:14" s="10" customFormat="1" ht="15.75" customHeight="1" x14ac:dyDescent="0.25">
      <c r="A58" s="328" t="s">
        <v>545</v>
      </c>
      <c r="B58" s="328"/>
      <c r="C58" s="328"/>
      <c r="D58" s="328"/>
      <c r="E58" s="328"/>
      <c r="F58" s="89"/>
      <c r="G58" s="89"/>
      <c r="H58" s="9" t="b">
        <v>0</v>
      </c>
      <c r="I58" s="12">
        <f>IF(H58,1,2)</f>
        <v>2</v>
      </c>
      <c r="J58" s="9" t="b">
        <v>0</v>
      </c>
      <c r="K58" s="9">
        <f>IF(J58,1,2)</f>
        <v>2</v>
      </c>
      <c r="L58" s="9">
        <v>10</v>
      </c>
      <c r="M58" s="33" t="str">
        <f>IF(I58=1,L58,IF(K58=2,"0",IF(K58=1,"0","")))</f>
        <v>0</v>
      </c>
      <c r="N58" s="9"/>
    </row>
    <row r="59" spans="1:14" s="10" customFormat="1" ht="15.75" customHeight="1" x14ac:dyDescent="0.25">
      <c r="A59" s="328" t="s">
        <v>546</v>
      </c>
      <c r="B59" s="328"/>
      <c r="C59" s="328"/>
      <c r="D59" s="328"/>
      <c r="E59" s="328"/>
      <c r="F59" s="89"/>
      <c r="G59" s="89"/>
      <c r="H59" s="9"/>
      <c r="I59" s="9"/>
      <c r="J59" s="9"/>
      <c r="K59" s="9"/>
      <c r="L59" s="9"/>
      <c r="M59" s="33"/>
      <c r="N59" s="9"/>
    </row>
    <row r="60" spans="1:14" s="10" customFormat="1" ht="15.75" customHeight="1" x14ac:dyDescent="0.2">
      <c r="A60" s="91"/>
      <c r="B60" s="238"/>
      <c r="C60" s="243"/>
      <c r="D60" s="243"/>
      <c r="E60" s="238"/>
      <c r="F60" s="89"/>
      <c r="G60" s="89"/>
      <c r="H60" s="9"/>
      <c r="I60" s="9"/>
      <c r="J60" s="9"/>
      <c r="K60" s="9"/>
      <c r="L60" s="9"/>
      <c r="M60" s="33"/>
      <c r="N60" s="9"/>
    </row>
    <row r="61" spans="1:14" s="10" customFormat="1" ht="15.75" customHeight="1" x14ac:dyDescent="0.2">
      <c r="A61" s="91"/>
      <c r="B61" s="238"/>
      <c r="C61" s="243"/>
      <c r="D61" s="243"/>
      <c r="E61" s="238"/>
      <c r="F61" s="89"/>
      <c r="G61" s="89"/>
      <c r="H61" s="9"/>
      <c r="I61" s="9"/>
      <c r="J61" s="9"/>
      <c r="K61" s="9"/>
      <c r="L61" s="9"/>
      <c r="M61" s="33"/>
      <c r="N61" s="9"/>
    </row>
    <row r="62" spans="1:14" s="10" customFormat="1" ht="15" customHeight="1" x14ac:dyDescent="0.25">
      <c r="A62" s="328" t="s">
        <v>547</v>
      </c>
      <c r="B62" s="328"/>
      <c r="C62" s="328"/>
      <c r="D62" s="328"/>
      <c r="E62" s="328"/>
      <c r="F62" s="89"/>
      <c r="G62" s="89"/>
      <c r="H62" s="9" t="b">
        <v>0</v>
      </c>
      <c r="I62" s="12">
        <f>IF(H62,1,2)</f>
        <v>2</v>
      </c>
      <c r="J62" s="9" t="b">
        <v>0</v>
      </c>
      <c r="K62" s="9">
        <f>IF(J62,1,2)</f>
        <v>2</v>
      </c>
      <c r="L62" s="9">
        <v>10</v>
      </c>
      <c r="M62" s="33" t="str">
        <f>IF(I62=1,L62,IF(K62=2,"0",IF(K62=1,"0","")))</f>
        <v>0</v>
      </c>
      <c r="N62" s="9"/>
    </row>
    <row r="63" spans="1:14" s="10" customFormat="1" ht="15.75" customHeight="1" x14ac:dyDescent="0.25">
      <c r="A63" s="328" t="s">
        <v>548</v>
      </c>
      <c r="B63" s="328"/>
      <c r="C63" s="328"/>
      <c r="D63" s="328"/>
      <c r="E63" s="328"/>
      <c r="F63" s="89"/>
      <c r="G63" s="89"/>
      <c r="H63" s="9"/>
      <c r="I63" s="9"/>
      <c r="J63" s="9"/>
      <c r="K63" s="9"/>
      <c r="L63" s="9"/>
      <c r="M63" s="33"/>
      <c r="N63" s="9"/>
    </row>
    <row r="64" spans="1:14" s="10" customFormat="1" ht="15.75" customHeight="1" x14ac:dyDescent="0.25">
      <c r="A64" s="233"/>
      <c r="B64" s="233"/>
      <c r="C64" s="233"/>
      <c r="D64" s="233"/>
      <c r="E64" s="233"/>
      <c r="F64" s="89"/>
      <c r="G64" s="89"/>
      <c r="H64" s="9"/>
      <c r="I64" s="12"/>
      <c r="J64" s="9"/>
      <c r="K64" s="9"/>
      <c r="L64" s="9"/>
      <c r="M64" s="33"/>
      <c r="N64" s="9"/>
    </row>
    <row r="65" spans="1:14" s="10" customFormat="1" ht="15.75" customHeight="1" x14ac:dyDescent="0.25">
      <c r="A65" s="91"/>
      <c r="B65" s="242"/>
      <c r="C65" s="242"/>
      <c r="D65" s="242"/>
      <c r="E65" s="242"/>
      <c r="F65" s="89"/>
      <c r="G65" s="89"/>
      <c r="H65" s="9"/>
      <c r="I65" s="9"/>
      <c r="J65" s="9"/>
      <c r="K65" s="9"/>
      <c r="L65" s="9"/>
      <c r="M65" s="33"/>
      <c r="N65" s="9"/>
    </row>
    <row r="66" spans="1:14" s="10" customFormat="1" ht="15.75" customHeight="1" x14ac:dyDescent="0.25">
      <c r="A66" s="328" t="s">
        <v>549</v>
      </c>
      <c r="B66" s="328"/>
      <c r="C66" s="328"/>
      <c r="D66" s="328"/>
      <c r="E66" s="328"/>
      <c r="F66" s="89"/>
      <c r="G66" s="89"/>
      <c r="H66" s="9" t="b">
        <v>0</v>
      </c>
      <c r="I66" s="12">
        <f>IF(H66,1,2)</f>
        <v>2</v>
      </c>
      <c r="J66" s="9" t="b">
        <v>0</v>
      </c>
      <c r="K66" s="9">
        <f>IF(J66,1,2)</f>
        <v>2</v>
      </c>
      <c r="L66" s="9">
        <v>5</v>
      </c>
      <c r="M66" s="33" t="str">
        <f>IF(I66=1,L66,IF(K66=2,"0",IF(K66=1,"0","")))</f>
        <v>0</v>
      </c>
      <c r="N66" s="9"/>
    </row>
    <row r="67" spans="1:14" s="10" customFormat="1" ht="15.75" customHeight="1" x14ac:dyDescent="0.2">
      <c r="A67" s="239" t="s">
        <v>521</v>
      </c>
      <c r="B67" s="238"/>
      <c r="C67" s="238"/>
      <c r="D67" s="330"/>
      <c r="E67" s="330"/>
      <c r="F67" s="89"/>
      <c r="G67" s="89"/>
      <c r="H67" s="9"/>
      <c r="I67" s="9"/>
      <c r="J67" s="9"/>
      <c r="K67" s="9"/>
      <c r="L67" s="9"/>
      <c r="M67" s="33"/>
      <c r="N67" s="9"/>
    </row>
    <row r="68" spans="1:14" s="10" customFormat="1" ht="15.75" customHeight="1" x14ac:dyDescent="0.25">
      <c r="A68" s="262"/>
      <c r="B68" s="262"/>
      <c r="C68" s="262"/>
      <c r="D68" s="262"/>
      <c r="E68" s="262"/>
      <c r="F68" s="93"/>
      <c r="G68" s="93"/>
      <c r="H68" s="9"/>
      <c r="I68" s="12"/>
      <c r="J68" s="9"/>
      <c r="K68" s="9"/>
      <c r="L68" s="9"/>
      <c r="M68" s="33"/>
      <c r="N68" s="9"/>
    </row>
    <row r="69" spans="1:14" s="10" customFormat="1" ht="15.75" customHeight="1" x14ac:dyDescent="0.25">
      <c r="A69" s="262"/>
      <c r="B69" s="262"/>
      <c r="C69" s="262"/>
      <c r="D69" s="262"/>
      <c r="E69" s="262"/>
      <c r="F69" s="89"/>
      <c r="G69" s="89"/>
      <c r="H69" s="9"/>
      <c r="I69" s="9"/>
      <c r="J69" s="9"/>
      <c r="K69" s="9"/>
      <c r="L69" s="9"/>
      <c r="M69" s="33"/>
      <c r="N69" s="9"/>
    </row>
    <row r="70" spans="1:14" s="10" customFormat="1" ht="15.75" customHeight="1" x14ac:dyDescent="0.25">
      <c r="A70" s="90"/>
      <c r="B70" s="90"/>
      <c r="C70" s="90"/>
      <c r="D70" s="90"/>
      <c r="E70" s="90"/>
      <c r="F70" s="89"/>
      <c r="G70" s="89"/>
      <c r="H70" s="9"/>
      <c r="I70" s="9"/>
      <c r="J70" s="9"/>
      <c r="K70" s="9"/>
      <c r="L70" s="9"/>
      <c r="M70" s="33"/>
      <c r="N70" s="9"/>
    </row>
    <row r="71" spans="1:14" s="10" customFormat="1" ht="15.75" customHeight="1" x14ac:dyDescent="0.25">
      <c r="A71" s="91"/>
      <c r="B71" s="92"/>
      <c r="C71" s="92"/>
      <c r="D71" s="92"/>
      <c r="E71" s="92"/>
      <c r="F71" s="59"/>
      <c r="G71" s="59"/>
      <c r="H71" s="9"/>
      <c r="I71" s="9"/>
      <c r="J71" s="9"/>
      <c r="K71" s="9"/>
      <c r="L71" s="9"/>
      <c r="M71" s="33"/>
      <c r="N71" s="9"/>
    </row>
    <row r="72" spans="1:14" s="10" customFormat="1" ht="15.75" customHeight="1" x14ac:dyDescent="0.25">
      <c r="A72" s="16"/>
      <c r="B72" s="16"/>
      <c r="C72" s="16"/>
      <c r="D72" s="16"/>
      <c r="E72" s="16"/>
      <c r="F72" s="16"/>
      <c r="G72" s="16"/>
      <c r="H72" s="9"/>
      <c r="I72" s="12"/>
      <c r="J72" s="9"/>
      <c r="K72" s="9"/>
      <c r="L72" s="9"/>
      <c r="M72" s="33"/>
      <c r="N72" s="9"/>
    </row>
    <row r="73" spans="1:14" s="10" customFormat="1" ht="15.75" customHeight="1" x14ac:dyDescent="0.25">
      <c r="A73" s="16"/>
      <c r="B73" s="16"/>
      <c r="C73" s="16"/>
      <c r="D73" s="16"/>
      <c r="E73" s="16"/>
      <c r="F73" s="16"/>
      <c r="G73" s="16"/>
      <c r="H73" s="9"/>
      <c r="I73" s="9"/>
      <c r="J73" s="9"/>
      <c r="K73" s="9"/>
      <c r="L73" s="9"/>
      <c r="M73" s="9"/>
    </row>
    <row r="74" spans="1:14" s="10" customFormat="1" ht="15.75" customHeight="1" x14ac:dyDescent="0.25">
      <c r="A74" s="16"/>
      <c r="B74" s="16"/>
      <c r="C74" s="16"/>
      <c r="D74" s="16"/>
      <c r="E74" s="16"/>
      <c r="F74" s="16"/>
      <c r="G74" s="16"/>
      <c r="H74" s="15"/>
      <c r="I74" s="15"/>
      <c r="J74" s="9"/>
      <c r="K74" s="9"/>
      <c r="L74" s="9"/>
      <c r="M74" s="9"/>
    </row>
    <row r="75" spans="1:14" s="10" customFormat="1" ht="15.75" customHeight="1" x14ac:dyDescent="0.25">
      <c r="A75" s="16"/>
      <c r="B75" s="16"/>
      <c r="C75" s="16"/>
      <c r="D75" s="16"/>
      <c r="E75" s="16"/>
      <c r="F75" s="16"/>
      <c r="G75" s="16"/>
      <c r="H75" s="9"/>
      <c r="I75" s="9"/>
      <c r="J75" s="9"/>
      <c r="K75" s="9"/>
      <c r="L75" s="9"/>
      <c r="M75" s="9"/>
    </row>
    <row r="76" spans="1:14" s="10" customFormat="1" ht="15.75" customHeight="1" x14ac:dyDescent="0.25">
      <c r="A76" s="16"/>
      <c r="B76" s="16"/>
      <c r="C76" s="16"/>
      <c r="D76" s="5"/>
      <c r="E76" s="13"/>
      <c r="F76" s="1"/>
      <c r="G76" s="1"/>
      <c r="H76" s="34"/>
      <c r="I76" s="34"/>
      <c r="J76" s="34"/>
      <c r="K76" s="34"/>
      <c r="L76" s="34" t="s">
        <v>235</v>
      </c>
      <c r="M76" s="34" t="str">
        <f>IF(SUM(M6:M68)&lt;85,"nicht bestanden","bestanden")</f>
        <v>nicht bestanden</v>
      </c>
      <c r="N76" s="34"/>
    </row>
    <row r="77" spans="1:14" s="10" customFormat="1" ht="15.75" customHeight="1" x14ac:dyDescent="0.25">
      <c r="A77" s="20"/>
      <c r="B77" s="20"/>
      <c r="C77" s="20"/>
      <c r="D77" s="6"/>
      <c r="E77" s="13"/>
      <c r="F77" s="2"/>
      <c r="G77" s="2"/>
      <c r="H77" s="9"/>
      <c r="I77" s="9"/>
      <c r="J77" s="9"/>
      <c r="K77" s="9"/>
      <c r="L77" s="9"/>
      <c r="M77" s="9"/>
    </row>
    <row r="78" spans="1:14" s="10" customFormat="1" ht="15.75" customHeight="1" x14ac:dyDescent="0.25">
      <c r="A78" s="13"/>
      <c r="B78" s="14"/>
      <c r="C78" s="13"/>
      <c r="D78" s="13"/>
      <c r="E78" s="13"/>
      <c r="H78" s="9"/>
      <c r="I78" s="9"/>
      <c r="J78" s="9"/>
      <c r="K78" s="9"/>
      <c r="L78" s="9"/>
      <c r="M78" s="9"/>
    </row>
    <row r="79" spans="1:14" s="10" customFormat="1" ht="15.75" x14ac:dyDescent="0.25">
      <c r="A79" s="13"/>
      <c r="B79" s="14"/>
      <c r="C79" s="13"/>
      <c r="D79" s="13"/>
      <c r="E79" s="13"/>
      <c r="H79" s="9"/>
      <c r="I79" s="9"/>
      <c r="J79" s="9"/>
      <c r="K79" s="9"/>
      <c r="L79" s="9"/>
      <c r="M79" s="9"/>
    </row>
    <row r="80" spans="1:14" s="10" customFormat="1" ht="15.75" x14ac:dyDescent="0.25">
      <c r="A80" s="13"/>
      <c r="B80" s="14"/>
      <c r="C80" s="13"/>
      <c r="D80" s="13"/>
      <c r="E80" s="13"/>
      <c r="H80" s="9"/>
      <c r="I80" s="9"/>
      <c r="J80" s="9"/>
      <c r="K80" s="9"/>
      <c r="L80" s="9"/>
      <c r="M80" s="9"/>
    </row>
  </sheetData>
  <sheetProtection password="B905" sheet="1" objects="1" scenarios="1"/>
  <mergeCells count="24">
    <mergeCell ref="A68:E68"/>
    <mergeCell ref="A69:E69"/>
    <mergeCell ref="D67:E67"/>
    <mergeCell ref="A49:E49"/>
    <mergeCell ref="A63:E63"/>
    <mergeCell ref="A66:E66"/>
    <mergeCell ref="A1:G1"/>
    <mergeCell ref="A6:E6"/>
    <mergeCell ref="A7:E7"/>
    <mergeCell ref="A3:G3"/>
    <mergeCell ref="A4:G4"/>
    <mergeCell ref="D14:E14"/>
    <mergeCell ref="A32:E32"/>
    <mergeCell ref="A35:E35"/>
    <mergeCell ref="A36:E36"/>
    <mergeCell ref="A39:E39"/>
    <mergeCell ref="A40:E40"/>
    <mergeCell ref="A43:E43"/>
    <mergeCell ref="A52:E52"/>
    <mergeCell ref="A59:E59"/>
    <mergeCell ref="A62:E62"/>
    <mergeCell ref="A58:E58"/>
    <mergeCell ref="D45:E45"/>
    <mergeCell ref="A48:E48"/>
  </mergeCells>
  <conditionalFormatting sqref="M76">
    <cfRule type="expression" dxfId="28" priority="1">
      <formula>IF($M$76="nicht bestanden",TRUE,FALSE)</formula>
    </cfRule>
    <cfRule type="expression" dxfId="27" priority="2">
      <formula>IF($M$76="bestanden",TRUE,FALSE)</formula>
    </cfRule>
  </conditionalFormatting>
  <pageMargins left="0.7" right="0.7" top="0.75" bottom="0.75" header="0.3" footer="0.3"/>
  <pageSetup paperSize="9" orientation="portrait" r:id="rId1"/>
  <headerFooter>
    <oddHeader>&amp;R&amp;G</oddHeader>
    <oddFooter>&amp;RIssue: March 2023
Revison 4</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81" r:id="rId5" name="Check Box 57">
              <controlPr defaultSize="0" autoFill="0" autoLine="0" autoPict="0">
                <anchor moveWithCells="1">
                  <from>
                    <xdr:col>5</xdr:col>
                    <xdr:colOff>66675</xdr:colOff>
                    <xdr:row>4</xdr:row>
                    <xdr:rowOff>161925</xdr:rowOff>
                  </from>
                  <to>
                    <xdr:col>5</xdr:col>
                    <xdr:colOff>342900</xdr:colOff>
                    <xdr:row>6</xdr:row>
                    <xdr:rowOff>19050</xdr:rowOff>
                  </to>
                </anchor>
              </controlPr>
            </control>
          </mc:Choice>
        </mc:AlternateContent>
        <mc:AlternateContent xmlns:mc="http://schemas.openxmlformats.org/markup-compatibility/2006">
          <mc:Choice Requires="x14">
            <control shapeId="1085" r:id="rId6" name="Check Box 61">
              <controlPr defaultSize="0" autoFill="0" autoLine="0" autoPict="0">
                <anchor moveWithCells="1">
                  <from>
                    <xdr:col>5</xdr:col>
                    <xdr:colOff>66675</xdr:colOff>
                    <xdr:row>8</xdr:row>
                    <xdr:rowOff>161925</xdr:rowOff>
                  </from>
                  <to>
                    <xdr:col>5</xdr:col>
                    <xdr:colOff>342900</xdr:colOff>
                    <xdr:row>10</xdr:row>
                    <xdr:rowOff>19050</xdr:rowOff>
                  </to>
                </anchor>
              </controlPr>
            </control>
          </mc:Choice>
        </mc:AlternateContent>
        <mc:AlternateContent xmlns:mc="http://schemas.openxmlformats.org/markup-compatibility/2006">
          <mc:Choice Requires="x14">
            <control shapeId="1092" r:id="rId7" name="Check Box 68">
              <controlPr defaultSize="0" autoFill="0" autoLine="0" autoPict="0">
                <anchor moveWithCells="1">
                  <from>
                    <xdr:col>5</xdr:col>
                    <xdr:colOff>66675</xdr:colOff>
                    <xdr:row>48</xdr:row>
                    <xdr:rowOff>0</xdr:rowOff>
                  </from>
                  <to>
                    <xdr:col>5</xdr:col>
                    <xdr:colOff>342900</xdr:colOff>
                    <xdr:row>49</xdr:row>
                    <xdr:rowOff>57150</xdr:rowOff>
                  </to>
                </anchor>
              </controlPr>
            </control>
          </mc:Choice>
        </mc:AlternateContent>
        <mc:AlternateContent xmlns:mc="http://schemas.openxmlformats.org/markup-compatibility/2006">
          <mc:Choice Requires="x14">
            <control shapeId="1093" r:id="rId8" name="Check Box 69">
              <controlPr defaultSize="0" autoFill="0" autoLine="0" autoPict="0">
                <anchor moveWithCells="1">
                  <from>
                    <xdr:col>6</xdr:col>
                    <xdr:colOff>66675</xdr:colOff>
                    <xdr:row>48</xdr:row>
                    <xdr:rowOff>0</xdr:rowOff>
                  </from>
                  <to>
                    <xdr:col>6</xdr:col>
                    <xdr:colOff>381000</xdr:colOff>
                    <xdr:row>49</xdr:row>
                    <xdr:rowOff>57150</xdr:rowOff>
                  </to>
                </anchor>
              </controlPr>
            </control>
          </mc:Choice>
        </mc:AlternateContent>
        <mc:AlternateContent xmlns:mc="http://schemas.openxmlformats.org/markup-compatibility/2006">
          <mc:Choice Requires="x14">
            <control shapeId="1103" r:id="rId9" name="Check Box 79">
              <controlPr defaultSize="0" autoFill="0" autoLine="0" autoPict="0">
                <anchor moveWithCells="1">
                  <from>
                    <xdr:col>6</xdr:col>
                    <xdr:colOff>66675</xdr:colOff>
                    <xdr:row>8</xdr:row>
                    <xdr:rowOff>161925</xdr:rowOff>
                  </from>
                  <to>
                    <xdr:col>6</xdr:col>
                    <xdr:colOff>381000</xdr:colOff>
                    <xdr:row>10</xdr:row>
                    <xdr:rowOff>19050</xdr:rowOff>
                  </to>
                </anchor>
              </controlPr>
            </control>
          </mc:Choice>
        </mc:AlternateContent>
        <mc:AlternateContent xmlns:mc="http://schemas.openxmlformats.org/markup-compatibility/2006">
          <mc:Choice Requires="x14">
            <control shapeId="1104" r:id="rId10" name="Check Box 80">
              <controlPr defaultSize="0" autoFill="0" autoLine="0" autoPict="0">
                <anchor moveWithCells="1">
                  <from>
                    <xdr:col>6</xdr:col>
                    <xdr:colOff>66675</xdr:colOff>
                    <xdr:row>4</xdr:row>
                    <xdr:rowOff>161925</xdr:rowOff>
                  </from>
                  <to>
                    <xdr:col>6</xdr:col>
                    <xdr:colOff>381000</xdr:colOff>
                    <xdr:row>6</xdr:row>
                    <xdr:rowOff>19050</xdr:rowOff>
                  </to>
                </anchor>
              </controlPr>
            </control>
          </mc:Choice>
        </mc:AlternateContent>
        <mc:AlternateContent xmlns:mc="http://schemas.openxmlformats.org/markup-compatibility/2006">
          <mc:Choice Requires="x14">
            <control shapeId="1105" r:id="rId11" name="Check Box 81">
              <controlPr defaultSize="0" autoFill="0" autoLine="0" autoPict="0">
                <anchor moveWithCells="1">
                  <from>
                    <xdr:col>5</xdr:col>
                    <xdr:colOff>66675</xdr:colOff>
                    <xdr:row>52</xdr:row>
                    <xdr:rowOff>161925</xdr:rowOff>
                  </from>
                  <to>
                    <xdr:col>5</xdr:col>
                    <xdr:colOff>323850</xdr:colOff>
                    <xdr:row>54</xdr:row>
                    <xdr:rowOff>19050</xdr:rowOff>
                  </to>
                </anchor>
              </controlPr>
            </control>
          </mc:Choice>
        </mc:AlternateContent>
        <mc:AlternateContent xmlns:mc="http://schemas.openxmlformats.org/markup-compatibility/2006">
          <mc:Choice Requires="x14">
            <control shapeId="1106" r:id="rId12" name="Check Box 82">
              <controlPr defaultSize="0" autoFill="0" autoLine="0" autoPict="0">
                <anchor moveWithCells="1">
                  <from>
                    <xdr:col>6</xdr:col>
                    <xdr:colOff>66675</xdr:colOff>
                    <xdr:row>52</xdr:row>
                    <xdr:rowOff>161925</xdr:rowOff>
                  </from>
                  <to>
                    <xdr:col>6</xdr:col>
                    <xdr:colOff>381000</xdr:colOff>
                    <xdr:row>54</xdr:row>
                    <xdr:rowOff>19050</xdr:rowOff>
                  </to>
                </anchor>
              </controlPr>
            </control>
          </mc:Choice>
        </mc:AlternateContent>
        <mc:AlternateContent xmlns:mc="http://schemas.openxmlformats.org/markup-compatibility/2006">
          <mc:Choice Requires="x14">
            <control shapeId="1108" r:id="rId13" name="Check Box 84">
              <controlPr defaultSize="0" autoFill="0" autoLine="0" autoPict="0">
                <anchor moveWithCells="1">
                  <from>
                    <xdr:col>5</xdr:col>
                    <xdr:colOff>66675</xdr:colOff>
                    <xdr:row>56</xdr:row>
                    <xdr:rowOff>161925</xdr:rowOff>
                  </from>
                  <to>
                    <xdr:col>5</xdr:col>
                    <xdr:colOff>323850</xdr:colOff>
                    <xdr:row>58</xdr:row>
                    <xdr:rowOff>19050</xdr:rowOff>
                  </to>
                </anchor>
              </controlPr>
            </control>
          </mc:Choice>
        </mc:AlternateContent>
        <mc:AlternateContent xmlns:mc="http://schemas.openxmlformats.org/markup-compatibility/2006">
          <mc:Choice Requires="x14">
            <control shapeId="1109" r:id="rId14" name="Check Box 85">
              <controlPr defaultSize="0" autoFill="0" autoLine="0" autoPict="0">
                <anchor moveWithCells="1">
                  <from>
                    <xdr:col>6</xdr:col>
                    <xdr:colOff>66675</xdr:colOff>
                    <xdr:row>56</xdr:row>
                    <xdr:rowOff>161925</xdr:rowOff>
                  </from>
                  <to>
                    <xdr:col>6</xdr:col>
                    <xdr:colOff>381000</xdr:colOff>
                    <xdr:row>58</xdr:row>
                    <xdr:rowOff>19050</xdr:rowOff>
                  </to>
                </anchor>
              </controlPr>
            </control>
          </mc:Choice>
        </mc:AlternateContent>
        <mc:AlternateContent xmlns:mc="http://schemas.openxmlformats.org/markup-compatibility/2006">
          <mc:Choice Requires="x14">
            <control shapeId="1110" r:id="rId15" name="Check Box 86">
              <controlPr defaultSize="0" autoFill="0" autoLine="0" autoPict="0">
                <anchor moveWithCells="1">
                  <from>
                    <xdr:col>5</xdr:col>
                    <xdr:colOff>76200</xdr:colOff>
                    <xdr:row>60</xdr:row>
                    <xdr:rowOff>171450</xdr:rowOff>
                  </from>
                  <to>
                    <xdr:col>5</xdr:col>
                    <xdr:colOff>333375</xdr:colOff>
                    <xdr:row>62</xdr:row>
                    <xdr:rowOff>38100</xdr:rowOff>
                  </to>
                </anchor>
              </controlPr>
            </control>
          </mc:Choice>
        </mc:AlternateContent>
        <mc:AlternateContent xmlns:mc="http://schemas.openxmlformats.org/markup-compatibility/2006">
          <mc:Choice Requires="x14">
            <control shapeId="1111" r:id="rId16" name="Check Box 87">
              <controlPr defaultSize="0" autoFill="0" autoLine="0" autoPict="0">
                <anchor moveWithCells="1">
                  <from>
                    <xdr:col>6</xdr:col>
                    <xdr:colOff>95250</xdr:colOff>
                    <xdr:row>60</xdr:row>
                    <xdr:rowOff>171450</xdr:rowOff>
                  </from>
                  <to>
                    <xdr:col>13</xdr:col>
                    <xdr:colOff>19050</xdr:colOff>
                    <xdr:row>62</xdr:row>
                    <xdr:rowOff>38100</xdr:rowOff>
                  </to>
                </anchor>
              </controlPr>
            </control>
          </mc:Choice>
        </mc:AlternateContent>
        <mc:AlternateContent xmlns:mc="http://schemas.openxmlformats.org/markup-compatibility/2006">
          <mc:Choice Requires="x14">
            <control shapeId="1119" r:id="rId17" name="Check Box 95">
              <controlPr defaultSize="0" autoFill="0" autoLine="0" autoPict="0">
                <anchor moveWithCells="1">
                  <from>
                    <xdr:col>0</xdr:col>
                    <xdr:colOff>66675</xdr:colOff>
                    <xdr:row>26</xdr:row>
                    <xdr:rowOff>161925</xdr:rowOff>
                  </from>
                  <to>
                    <xdr:col>1</xdr:col>
                    <xdr:colOff>57150</xdr:colOff>
                    <xdr:row>28</xdr:row>
                    <xdr:rowOff>19050</xdr:rowOff>
                  </to>
                </anchor>
              </controlPr>
            </control>
          </mc:Choice>
        </mc:AlternateContent>
        <mc:AlternateContent xmlns:mc="http://schemas.openxmlformats.org/markup-compatibility/2006">
          <mc:Choice Requires="x14">
            <control shapeId="1120" r:id="rId18" name="Check Box 96">
              <controlPr defaultSize="0" autoFill="0" autoLine="0" autoPict="0">
                <anchor moveWithCells="1">
                  <from>
                    <xdr:col>0</xdr:col>
                    <xdr:colOff>66675</xdr:colOff>
                    <xdr:row>27</xdr:row>
                    <xdr:rowOff>161925</xdr:rowOff>
                  </from>
                  <to>
                    <xdr:col>1</xdr:col>
                    <xdr:colOff>57150</xdr:colOff>
                    <xdr:row>29</xdr:row>
                    <xdr:rowOff>19050</xdr:rowOff>
                  </to>
                </anchor>
              </controlPr>
            </control>
          </mc:Choice>
        </mc:AlternateContent>
        <mc:AlternateContent xmlns:mc="http://schemas.openxmlformats.org/markup-compatibility/2006">
          <mc:Choice Requires="x14">
            <control shapeId="1122" r:id="rId19" name="Check Box 98">
              <controlPr defaultSize="0" autoFill="0" autoLine="0" autoPict="0">
                <anchor moveWithCells="1">
                  <from>
                    <xdr:col>0</xdr:col>
                    <xdr:colOff>66675</xdr:colOff>
                    <xdr:row>52</xdr:row>
                    <xdr:rowOff>161925</xdr:rowOff>
                  </from>
                  <to>
                    <xdr:col>1</xdr:col>
                    <xdr:colOff>57150</xdr:colOff>
                    <xdr:row>54</xdr:row>
                    <xdr:rowOff>19050</xdr:rowOff>
                  </to>
                </anchor>
              </controlPr>
            </control>
          </mc:Choice>
        </mc:AlternateContent>
        <mc:AlternateContent xmlns:mc="http://schemas.openxmlformats.org/markup-compatibility/2006">
          <mc:Choice Requires="x14">
            <control shapeId="1123" r:id="rId20" name="Check Box 99">
              <controlPr defaultSize="0" autoFill="0" autoLine="0" autoPict="0">
                <anchor moveWithCells="1">
                  <from>
                    <xdr:col>0</xdr:col>
                    <xdr:colOff>66675</xdr:colOff>
                    <xdr:row>53</xdr:row>
                    <xdr:rowOff>161925</xdr:rowOff>
                  </from>
                  <to>
                    <xdr:col>1</xdr:col>
                    <xdr:colOff>57150</xdr:colOff>
                    <xdr:row>55</xdr:row>
                    <xdr:rowOff>19050</xdr:rowOff>
                  </to>
                </anchor>
              </controlPr>
            </control>
          </mc:Choice>
        </mc:AlternateContent>
        <mc:AlternateContent xmlns:mc="http://schemas.openxmlformats.org/markup-compatibility/2006">
          <mc:Choice Requires="x14">
            <control shapeId="1124" r:id="rId21" name="Check Box 100">
              <controlPr defaultSize="0" autoFill="0" autoLine="0" autoPict="0">
                <anchor moveWithCells="1">
                  <from>
                    <xdr:col>0</xdr:col>
                    <xdr:colOff>66675</xdr:colOff>
                    <xdr:row>25</xdr:row>
                    <xdr:rowOff>161925</xdr:rowOff>
                  </from>
                  <to>
                    <xdr:col>1</xdr:col>
                    <xdr:colOff>57150</xdr:colOff>
                    <xdr:row>27</xdr:row>
                    <xdr:rowOff>19050</xdr:rowOff>
                  </to>
                </anchor>
              </controlPr>
            </control>
          </mc:Choice>
        </mc:AlternateContent>
        <mc:AlternateContent xmlns:mc="http://schemas.openxmlformats.org/markup-compatibility/2006">
          <mc:Choice Requires="x14">
            <control shapeId="1125" r:id="rId22" name="Check Box 101">
              <controlPr defaultSize="0" autoFill="0" autoLine="0" autoPict="0">
                <anchor moveWithCells="1">
                  <from>
                    <xdr:col>0</xdr:col>
                    <xdr:colOff>66675</xdr:colOff>
                    <xdr:row>26</xdr:row>
                    <xdr:rowOff>161925</xdr:rowOff>
                  </from>
                  <to>
                    <xdr:col>1</xdr:col>
                    <xdr:colOff>57150</xdr:colOff>
                    <xdr:row>28</xdr:row>
                    <xdr:rowOff>19050</xdr:rowOff>
                  </to>
                </anchor>
              </controlPr>
            </control>
          </mc:Choice>
        </mc:AlternateContent>
        <mc:AlternateContent xmlns:mc="http://schemas.openxmlformats.org/markup-compatibility/2006">
          <mc:Choice Requires="x14">
            <control shapeId="1126" r:id="rId23" name="Check Box 102">
              <controlPr defaultSize="0" autoFill="0" autoLine="0" autoPict="0">
                <anchor moveWithCells="1">
                  <from>
                    <xdr:col>0</xdr:col>
                    <xdr:colOff>66675</xdr:colOff>
                    <xdr:row>27</xdr:row>
                    <xdr:rowOff>161925</xdr:rowOff>
                  </from>
                  <to>
                    <xdr:col>1</xdr:col>
                    <xdr:colOff>57150</xdr:colOff>
                    <xdr:row>29</xdr:row>
                    <xdr:rowOff>19050</xdr:rowOff>
                  </to>
                </anchor>
              </controlPr>
            </control>
          </mc:Choice>
        </mc:AlternateContent>
        <mc:AlternateContent xmlns:mc="http://schemas.openxmlformats.org/markup-compatibility/2006">
          <mc:Choice Requires="x14">
            <control shapeId="1127" r:id="rId24" name="Check Box 103">
              <controlPr defaultSize="0" autoFill="0" autoLine="0" autoPict="0">
                <anchor moveWithCells="1">
                  <from>
                    <xdr:col>0</xdr:col>
                    <xdr:colOff>66675</xdr:colOff>
                    <xdr:row>52</xdr:row>
                    <xdr:rowOff>161925</xdr:rowOff>
                  </from>
                  <to>
                    <xdr:col>1</xdr:col>
                    <xdr:colOff>57150</xdr:colOff>
                    <xdr:row>54</xdr:row>
                    <xdr:rowOff>19050</xdr:rowOff>
                  </to>
                </anchor>
              </controlPr>
            </control>
          </mc:Choice>
        </mc:AlternateContent>
        <mc:AlternateContent xmlns:mc="http://schemas.openxmlformats.org/markup-compatibility/2006">
          <mc:Choice Requires="x14">
            <control shapeId="1128" r:id="rId25" name="Check Box 104">
              <controlPr defaultSize="0" autoFill="0" autoLine="0" autoPict="0">
                <anchor moveWithCells="1">
                  <from>
                    <xdr:col>0</xdr:col>
                    <xdr:colOff>66675</xdr:colOff>
                    <xdr:row>53</xdr:row>
                    <xdr:rowOff>161925</xdr:rowOff>
                  </from>
                  <to>
                    <xdr:col>1</xdr:col>
                    <xdr:colOff>57150</xdr:colOff>
                    <xdr:row>55</xdr:row>
                    <xdr:rowOff>19050</xdr:rowOff>
                  </to>
                </anchor>
              </controlPr>
            </control>
          </mc:Choice>
        </mc:AlternateContent>
        <mc:AlternateContent xmlns:mc="http://schemas.openxmlformats.org/markup-compatibility/2006">
          <mc:Choice Requires="x14">
            <control shapeId="1129" r:id="rId26" name="Check Box 105">
              <controlPr defaultSize="0" autoFill="0" autoLine="0" autoPict="0">
                <anchor moveWithCells="1">
                  <from>
                    <xdr:col>0</xdr:col>
                    <xdr:colOff>66675</xdr:colOff>
                    <xdr:row>25</xdr:row>
                    <xdr:rowOff>161925</xdr:rowOff>
                  </from>
                  <to>
                    <xdr:col>1</xdr:col>
                    <xdr:colOff>57150</xdr:colOff>
                    <xdr:row>27</xdr:row>
                    <xdr:rowOff>19050</xdr:rowOff>
                  </to>
                </anchor>
              </controlPr>
            </control>
          </mc:Choice>
        </mc:AlternateContent>
        <mc:AlternateContent xmlns:mc="http://schemas.openxmlformats.org/markup-compatibility/2006">
          <mc:Choice Requires="x14">
            <control shapeId="1130" r:id="rId27" name="Check Box 106">
              <controlPr defaultSize="0" autoFill="0" autoLine="0" autoPict="0">
                <anchor moveWithCells="1">
                  <from>
                    <xdr:col>0</xdr:col>
                    <xdr:colOff>66675</xdr:colOff>
                    <xdr:row>26</xdr:row>
                    <xdr:rowOff>161925</xdr:rowOff>
                  </from>
                  <to>
                    <xdr:col>1</xdr:col>
                    <xdr:colOff>57150</xdr:colOff>
                    <xdr:row>28</xdr:row>
                    <xdr:rowOff>19050</xdr:rowOff>
                  </to>
                </anchor>
              </controlPr>
            </control>
          </mc:Choice>
        </mc:AlternateContent>
        <mc:AlternateContent xmlns:mc="http://schemas.openxmlformats.org/markup-compatibility/2006">
          <mc:Choice Requires="x14">
            <control shapeId="1131" r:id="rId28" name="Check Box 107">
              <controlPr defaultSize="0" autoFill="0" autoLine="0" autoPict="0">
                <anchor moveWithCells="1">
                  <from>
                    <xdr:col>0</xdr:col>
                    <xdr:colOff>66675</xdr:colOff>
                    <xdr:row>27</xdr:row>
                    <xdr:rowOff>161925</xdr:rowOff>
                  </from>
                  <to>
                    <xdr:col>1</xdr:col>
                    <xdr:colOff>57150</xdr:colOff>
                    <xdr:row>29</xdr:row>
                    <xdr:rowOff>19050</xdr:rowOff>
                  </to>
                </anchor>
              </controlPr>
            </control>
          </mc:Choice>
        </mc:AlternateContent>
        <mc:AlternateContent xmlns:mc="http://schemas.openxmlformats.org/markup-compatibility/2006">
          <mc:Choice Requires="x14">
            <control shapeId="1132" r:id="rId29" name="Check Box 108">
              <controlPr defaultSize="0" autoFill="0" autoLine="0" autoPict="0">
                <anchor moveWithCells="1">
                  <from>
                    <xdr:col>5</xdr:col>
                    <xdr:colOff>66675</xdr:colOff>
                    <xdr:row>64</xdr:row>
                    <xdr:rowOff>161925</xdr:rowOff>
                  </from>
                  <to>
                    <xdr:col>5</xdr:col>
                    <xdr:colOff>323850</xdr:colOff>
                    <xdr:row>66</xdr:row>
                    <xdr:rowOff>19050</xdr:rowOff>
                  </to>
                </anchor>
              </controlPr>
            </control>
          </mc:Choice>
        </mc:AlternateContent>
        <mc:AlternateContent xmlns:mc="http://schemas.openxmlformats.org/markup-compatibility/2006">
          <mc:Choice Requires="x14">
            <control shapeId="1133" r:id="rId30" name="Check Box 109">
              <controlPr defaultSize="0" autoFill="0" autoLine="0" autoPict="0">
                <anchor moveWithCells="1">
                  <from>
                    <xdr:col>6</xdr:col>
                    <xdr:colOff>66675</xdr:colOff>
                    <xdr:row>64</xdr:row>
                    <xdr:rowOff>161925</xdr:rowOff>
                  </from>
                  <to>
                    <xdr:col>6</xdr:col>
                    <xdr:colOff>381000</xdr:colOff>
                    <xdr:row>66</xdr:row>
                    <xdr:rowOff>19050</xdr:rowOff>
                  </to>
                </anchor>
              </controlPr>
            </control>
          </mc:Choice>
        </mc:AlternateContent>
        <mc:AlternateContent xmlns:mc="http://schemas.openxmlformats.org/markup-compatibility/2006">
          <mc:Choice Requires="x14">
            <control shapeId="1134" r:id="rId31" name="Check Box 110">
              <controlPr defaultSize="0" autoFill="0" autoLine="0" autoPict="0">
                <anchor moveWithCells="1">
                  <from>
                    <xdr:col>5</xdr:col>
                    <xdr:colOff>66675</xdr:colOff>
                    <xdr:row>11</xdr:row>
                    <xdr:rowOff>161925</xdr:rowOff>
                  </from>
                  <to>
                    <xdr:col>5</xdr:col>
                    <xdr:colOff>342900</xdr:colOff>
                    <xdr:row>13</xdr:row>
                    <xdr:rowOff>19050</xdr:rowOff>
                  </to>
                </anchor>
              </controlPr>
            </control>
          </mc:Choice>
        </mc:AlternateContent>
        <mc:AlternateContent xmlns:mc="http://schemas.openxmlformats.org/markup-compatibility/2006">
          <mc:Choice Requires="x14">
            <control shapeId="1135" r:id="rId32" name="Check Box 111">
              <controlPr defaultSize="0" autoFill="0" autoLine="0" autoPict="0">
                <anchor moveWithCells="1">
                  <from>
                    <xdr:col>6</xdr:col>
                    <xdr:colOff>66675</xdr:colOff>
                    <xdr:row>11</xdr:row>
                    <xdr:rowOff>161925</xdr:rowOff>
                  </from>
                  <to>
                    <xdr:col>6</xdr:col>
                    <xdr:colOff>381000</xdr:colOff>
                    <xdr:row>13</xdr:row>
                    <xdr:rowOff>19050</xdr:rowOff>
                  </to>
                </anchor>
              </controlPr>
            </control>
          </mc:Choice>
        </mc:AlternateContent>
        <mc:AlternateContent xmlns:mc="http://schemas.openxmlformats.org/markup-compatibility/2006">
          <mc:Choice Requires="x14">
            <control shapeId="1136" r:id="rId33" name="Check Box 112">
              <controlPr defaultSize="0" autoFill="0" autoLine="0" autoPict="0">
                <anchor moveWithCells="1">
                  <from>
                    <xdr:col>5</xdr:col>
                    <xdr:colOff>66675</xdr:colOff>
                    <xdr:row>15</xdr:row>
                    <xdr:rowOff>161925</xdr:rowOff>
                  </from>
                  <to>
                    <xdr:col>5</xdr:col>
                    <xdr:colOff>342900</xdr:colOff>
                    <xdr:row>17</xdr:row>
                    <xdr:rowOff>19050</xdr:rowOff>
                  </to>
                </anchor>
              </controlPr>
            </control>
          </mc:Choice>
        </mc:AlternateContent>
        <mc:AlternateContent xmlns:mc="http://schemas.openxmlformats.org/markup-compatibility/2006">
          <mc:Choice Requires="x14">
            <control shapeId="1137" r:id="rId34" name="Check Box 113">
              <controlPr defaultSize="0" autoFill="0" autoLine="0" autoPict="0">
                <anchor moveWithCells="1">
                  <from>
                    <xdr:col>6</xdr:col>
                    <xdr:colOff>66675</xdr:colOff>
                    <xdr:row>15</xdr:row>
                    <xdr:rowOff>161925</xdr:rowOff>
                  </from>
                  <to>
                    <xdr:col>6</xdr:col>
                    <xdr:colOff>381000</xdr:colOff>
                    <xdr:row>17</xdr:row>
                    <xdr:rowOff>19050</xdr:rowOff>
                  </to>
                </anchor>
              </controlPr>
            </control>
          </mc:Choice>
        </mc:AlternateContent>
        <mc:AlternateContent xmlns:mc="http://schemas.openxmlformats.org/markup-compatibility/2006">
          <mc:Choice Requires="x14">
            <control shapeId="1138" r:id="rId35" name="Check Box 114">
              <controlPr defaultSize="0" autoFill="0" autoLine="0" autoPict="0">
                <anchor moveWithCells="1">
                  <from>
                    <xdr:col>5</xdr:col>
                    <xdr:colOff>66675</xdr:colOff>
                    <xdr:row>19</xdr:row>
                    <xdr:rowOff>161925</xdr:rowOff>
                  </from>
                  <to>
                    <xdr:col>5</xdr:col>
                    <xdr:colOff>342900</xdr:colOff>
                    <xdr:row>21</xdr:row>
                    <xdr:rowOff>19050</xdr:rowOff>
                  </to>
                </anchor>
              </controlPr>
            </control>
          </mc:Choice>
        </mc:AlternateContent>
        <mc:AlternateContent xmlns:mc="http://schemas.openxmlformats.org/markup-compatibility/2006">
          <mc:Choice Requires="x14">
            <control shapeId="1139" r:id="rId36" name="Check Box 115">
              <controlPr defaultSize="0" autoFill="0" autoLine="0" autoPict="0">
                <anchor moveWithCells="1">
                  <from>
                    <xdr:col>6</xdr:col>
                    <xdr:colOff>66675</xdr:colOff>
                    <xdr:row>19</xdr:row>
                    <xdr:rowOff>161925</xdr:rowOff>
                  </from>
                  <to>
                    <xdr:col>6</xdr:col>
                    <xdr:colOff>381000</xdr:colOff>
                    <xdr:row>21</xdr:row>
                    <xdr:rowOff>19050</xdr:rowOff>
                  </to>
                </anchor>
              </controlPr>
            </control>
          </mc:Choice>
        </mc:AlternateContent>
        <mc:AlternateContent xmlns:mc="http://schemas.openxmlformats.org/markup-compatibility/2006">
          <mc:Choice Requires="x14">
            <control shapeId="1142" r:id="rId37" name="Check Box 118">
              <controlPr defaultSize="0" autoFill="0" autoLine="0" autoPict="0">
                <anchor moveWithCells="1">
                  <from>
                    <xdr:col>5</xdr:col>
                    <xdr:colOff>66675</xdr:colOff>
                    <xdr:row>23</xdr:row>
                    <xdr:rowOff>161925</xdr:rowOff>
                  </from>
                  <to>
                    <xdr:col>5</xdr:col>
                    <xdr:colOff>342900</xdr:colOff>
                    <xdr:row>25</xdr:row>
                    <xdr:rowOff>19050</xdr:rowOff>
                  </to>
                </anchor>
              </controlPr>
            </control>
          </mc:Choice>
        </mc:AlternateContent>
        <mc:AlternateContent xmlns:mc="http://schemas.openxmlformats.org/markup-compatibility/2006">
          <mc:Choice Requires="x14">
            <control shapeId="1143" r:id="rId38" name="Check Box 119">
              <controlPr defaultSize="0" autoFill="0" autoLine="0" autoPict="0">
                <anchor moveWithCells="1">
                  <from>
                    <xdr:col>6</xdr:col>
                    <xdr:colOff>66675</xdr:colOff>
                    <xdr:row>23</xdr:row>
                    <xdr:rowOff>161925</xdr:rowOff>
                  </from>
                  <to>
                    <xdr:col>6</xdr:col>
                    <xdr:colOff>381000</xdr:colOff>
                    <xdr:row>25</xdr:row>
                    <xdr:rowOff>19050</xdr:rowOff>
                  </to>
                </anchor>
              </controlPr>
            </control>
          </mc:Choice>
        </mc:AlternateContent>
        <mc:AlternateContent xmlns:mc="http://schemas.openxmlformats.org/markup-compatibility/2006">
          <mc:Choice Requires="x14">
            <control shapeId="1144" r:id="rId39" name="Check Box 120">
              <controlPr defaultSize="0" autoFill="0" autoLine="0" autoPict="0">
                <anchor moveWithCells="1">
                  <from>
                    <xdr:col>5</xdr:col>
                    <xdr:colOff>66675</xdr:colOff>
                    <xdr:row>23</xdr:row>
                    <xdr:rowOff>161925</xdr:rowOff>
                  </from>
                  <to>
                    <xdr:col>5</xdr:col>
                    <xdr:colOff>342900</xdr:colOff>
                    <xdr:row>25</xdr:row>
                    <xdr:rowOff>19050</xdr:rowOff>
                  </to>
                </anchor>
              </controlPr>
            </control>
          </mc:Choice>
        </mc:AlternateContent>
        <mc:AlternateContent xmlns:mc="http://schemas.openxmlformats.org/markup-compatibility/2006">
          <mc:Choice Requires="x14">
            <control shapeId="1145" r:id="rId40" name="Check Box 121">
              <controlPr defaultSize="0" autoFill="0" autoLine="0" autoPict="0">
                <anchor moveWithCells="1">
                  <from>
                    <xdr:col>6</xdr:col>
                    <xdr:colOff>66675</xdr:colOff>
                    <xdr:row>23</xdr:row>
                    <xdr:rowOff>161925</xdr:rowOff>
                  </from>
                  <to>
                    <xdr:col>6</xdr:col>
                    <xdr:colOff>381000</xdr:colOff>
                    <xdr:row>25</xdr:row>
                    <xdr:rowOff>19050</xdr:rowOff>
                  </to>
                </anchor>
              </controlPr>
            </control>
          </mc:Choice>
        </mc:AlternateContent>
        <mc:AlternateContent xmlns:mc="http://schemas.openxmlformats.org/markup-compatibility/2006">
          <mc:Choice Requires="x14">
            <control shapeId="1146" r:id="rId41" name="Check Box 122">
              <controlPr defaultSize="0" autoFill="0" autoLine="0" autoPict="0">
                <anchor moveWithCells="1">
                  <from>
                    <xdr:col>5</xdr:col>
                    <xdr:colOff>66675</xdr:colOff>
                    <xdr:row>30</xdr:row>
                    <xdr:rowOff>161925</xdr:rowOff>
                  </from>
                  <to>
                    <xdr:col>5</xdr:col>
                    <xdr:colOff>342900</xdr:colOff>
                    <xdr:row>32</xdr:row>
                    <xdr:rowOff>19050</xdr:rowOff>
                  </to>
                </anchor>
              </controlPr>
            </control>
          </mc:Choice>
        </mc:AlternateContent>
        <mc:AlternateContent xmlns:mc="http://schemas.openxmlformats.org/markup-compatibility/2006">
          <mc:Choice Requires="x14">
            <control shapeId="1147" r:id="rId42" name="Check Box 123">
              <controlPr defaultSize="0" autoFill="0" autoLine="0" autoPict="0">
                <anchor moveWithCells="1">
                  <from>
                    <xdr:col>6</xdr:col>
                    <xdr:colOff>66675</xdr:colOff>
                    <xdr:row>30</xdr:row>
                    <xdr:rowOff>161925</xdr:rowOff>
                  </from>
                  <to>
                    <xdr:col>6</xdr:col>
                    <xdr:colOff>381000</xdr:colOff>
                    <xdr:row>32</xdr:row>
                    <xdr:rowOff>19050</xdr:rowOff>
                  </to>
                </anchor>
              </controlPr>
            </control>
          </mc:Choice>
        </mc:AlternateContent>
        <mc:AlternateContent xmlns:mc="http://schemas.openxmlformats.org/markup-compatibility/2006">
          <mc:Choice Requires="x14">
            <control shapeId="1150" r:id="rId43" name="Check Box 126">
              <controlPr defaultSize="0" autoFill="0" autoLine="0" autoPict="0">
                <anchor moveWithCells="1">
                  <from>
                    <xdr:col>5</xdr:col>
                    <xdr:colOff>66675</xdr:colOff>
                    <xdr:row>33</xdr:row>
                    <xdr:rowOff>161925</xdr:rowOff>
                  </from>
                  <to>
                    <xdr:col>5</xdr:col>
                    <xdr:colOff>342900</xdr:colOff>
                    <xdr:row>35</xdr:row>
                    <xdr:rowOff>19050</xdr:rowOff>
                  </to>
                </anchor>
              </controlPr>
            </control>
          </mc:Choice>
        </mc:AlternateContent>
        <mc:AlternateContent xmlns:mc="http://schemas.openxmlformats.org/markup-compatibility/2006">
          <mc:Choice Requires="x14">
            <control shapeId="1151" r:id="rId44" name="Check Box 127">
              <controlPr defaultSize="0" autoFill="0" autoLine="0" autoPict="0">
                <anchor moveWithCells="1">
                  <from>
                    <xdr:col>6</xdr:col>
                    <xdr:colOff>66675</xdr:colOff>
                    <xdr:row>33</xdr:row>
                    <xdr:rowOff>161925</xdr:rowOff>
                  </from>
                  <to>
                    <xdr:col>6</xdr:col>
                    <xdr:colOff>381000</xdr:colOff>
                    <xdr:row>35</xdr:row>
                    <xdr:rowOff>19050</xdr:rowOff>
                  </to>
                </anchor>
              </controlPr>
            </control>
          </mc:Choice>
        </mc:AlternateContent>
        <mc:AlternateContent xmlns:mc="http://schemas.openxmlformats.org/markup-compatibility/2006">
          <mc:Choice Requires="x14">
            <control shapeId="1154" r:id="rId45" name="Check Box 130">
              <controlPr defaultSize="0" autoFill="0" autoLine="0" autoPict="0">
                <anchor moveWithCells="1">
                  <from>
                    <xdr:col>5</xdr:col>
                    <xdr:colOff>66675</xdr:colOff>
                    <xdr:row>37</xdr:row>
                    <xdr:rowOff>161925</xdr:rowOff>
                  </from>
                  <to>
                    <xdr:col>5</xdr:col>
                    <xdr:colOff>342900</xdr:colOff>
                    <xdr:row>39</xdr:row>
                    <xdr:rowOff>19050</xdr:rowOff>
                  </to>
                </anchor>
              </controlPr>
            </control>
          </mc:Choice>
        </mc:AlternateContent>
        <mc:AlternateContent xmlns:mc="http://schemas.openxmlformats.org/markup-compatibility/2006">
          <mc:Choice Requires="x14">
            <control shapeId="1155" r:id="rId46" name="Check Box 131">
              <controlPr defaultSize="0" autoFill="0" autoLine="0" autoPict="0">
                <anchor moveWithCells="1">
                  <from>
                    <xdr:col>6</xdr:col>
                    <xdr:colOff>66675</xdr:colOff>
                    <xdr:row>37</xdr:row>
                    <xdr:rowOff>161925</xdr:rowOff>
                  </from>
                  <to>
                    <xdr:col>6</xdr:col>
                    <xdr:colOff>381000</xdr:colOff>
                    <xdr:row>39</xdr:row>
                    <xdr:rowOff>19050</xdr:rowOff>
                  </to>
                </anchor>
              </controlPr>
            </control>
          </mc:Choice>
        </mc:AlternateContent>
        <mc:AlternateContent xmlns:mc="http://schemas.openxmlformats.org/markup-compatibility/2006">
          <mc:Choice Requires="x14">
            <control shapeId="1156" r:id="rId47" name="Check Box 132">
              <controlPr defaultSize="0" autoFill="0" autoLine="0" autoPict="0">
                <anchor moveWithCells="1">
                  <from>
                    <xdr:col>5</xdr:col>
                    <xdr:colOff>66675</xdr:colOff>
                    <xdr:row>41</xdr:row>
                    <xdr:rowOff>161925</xdr:rowOff>
                  </from>
                  <to>
                    <xdr:col>5</xdr:col>
                    <xdr:colOff>342900</xdr:colOff>
                    <xdr:row>43</xdr:row>
                    <xdr:rowOff>19050</xdr:rowOff>
                  </to>
                </anchor>
              </controlPr>
            </control>
          </mc:Choice>
        </mc:AlternateContent>
        <mc:AlternateContent xmlns:mc="http://schemas.openxmlformats.org/markup-compatibility/2006">
          <mc:Choice Requires="x14">
            <control shapeId="1157" r:id="rId48" name="Check Box 133">
              <controlPr defaultSize="0" autoFill="0" autoLine="0" autoPict="0">
                <anchor moveWithCells="1">
                  <from>
                    <xdr:col>6</xdr:col>
                    <xdr:colOff>66675</xdr:colOff>
                    <xdr:row>41</xdr:row>
                    <xdr:rowOff>161925</xdr:rowOff>
                  </from>
                  <to>
                    <xdr:col>6</xdr:col>
                    <xdr:colOff>381000</xdr:colOff>
                    <xdr:row>43</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3">
    <tabColor rgb="FF0D3174"/>
  </sheetPr>
  <dimension ref="A1:M139"/>
  <sheetViews>
    <sheetView showGridLines="0" showRuler="0" view="pageLayout" topLeftCell="A13" zoomScaleNormal="100" workbookViewId="0">
      <selection activeCell="A17" sqref="A17:G17"/>
    </sheetView>
  </sheetViews>
  <sheetFormatPr baseColWidth="10" defaultColWidth="10.625" defaultRowHeight="14.25" x14ac:dyDescent="0.2"/>
  <cols>
    <col min="1" max="1" width="5.125" customWidth="1"/>
    <col min="2" max="2" width="10.125" customWidth="1"/>
    <col min="3" max="3" width="9.375" customWidth="1"/>
    <col min="4" max="4" width="12.625" customWidth="1"/>
    <col min="5" max="5" width="16.625" customWidth="1"/>
    <col min="6" max="6" width="15.5" customWidth="1"/>
    <col min="7" max="8" width="10.875" customWidth="1"/>
    <col min="9" max="11" width="10.875" style="43" hidden="1" customWidth="1"/>
    <col min="12" max="12" width="10.875" style="44" hidden="1" customWidth="1"/>
    <col min="13" max="13" width="10.875" hidden="1" customWidth="1"/>
    <col min="14" max="16" width="10.625" customWidth="1"/>
  </cols>
  <sheetData>
    <row r="1" spans="1:12" ht="23.25" x14ac:dyDescent="0.2">
      <c r="A1" s="340" t="s">
        <v>589</v>
      </c>
      <c r="B1" s="340"/>
      <c r="C1" s="340"/>
      <c r="D1" s="340"/>
      <c r="E1" s="340"/>
      <c r="F1" s="340"/>
      <c r="G1" s="340"/>
    </row>
    <row r="2" spans="1:12" ht="23.25" customHeight="1" x14ac:dyDescent="0.25">
      <c r="A2" s="342"/>
      <c r="B2" s="342"/>
      <c r="C2" s="342"/>
      <c r="D2" s="342"/>
      <c r="E2" s="342"/>
      <c r="F2" s="342"/>
      <c r="G2" s="342"/>
      <c r="I2" s="45"/>
    </row>
    <row r="3" spans="1:12" ht="15" customHeight="1" x14ac:dyDescent="0.25">
      <c r="A3" s="332" t="s">
        <v>551</v>
      </c>
      <c r="B3" s="332"/>
      <c r="C3" s="332"/>
      <c r="D3" s="332"/>
      <c r="E3" s="332"/>
      <c r="F3" s="332"/>
      <c r="G3" s="332"/>
      <c r="I3" s="45"/>
    </row>
    <row r="4" spans="1:12" ht="15" customHeight="1" x14ac:dyDescent="0.2">
      <c r="A4" s="341"/>
      <c r="B4" s="341"/>
      <c r="C4" s="341"/>
      <c r="D4" s="341"/>
      <c r="E4" s="341"/>
      <c r="F4" s="341"/>
      <c r="G4" s="341"/>
    </row>
    <row r="5" spans="1:12" ht="15.75" customHeight="1" x14ac:dyDescent="0.2">
      <c r="A5" s="333"/>
      <c r="B5" s="333"/>
      <c r="C5" s="333"/>
      <c r="D5" s="333"/>
      <c r="E5" s="333"/>
      <c r="F5" s="333"/>
      <c r="G5" s="333"/>
    </row>
    <row r="6" spans="1:12" ht="15.75" customHeight="1" x14ac:dyDescent="0.25">
      <c r="A6" s="334" t="s">
        <v>579</v>
      </c>
      <c r="B6" s="334"/>
      <c r="C6" s="334"/>
      <c r="D6" s="334"/>
      <c r="E6" s="334"/>
      <c r="F6" s="334"/>
      <c r="G6" s="334"/>
    </row>
    <row r="7" spans="1:12" ht="15.75" customHeight="1" x14ac:dyDescent="0.25">
      <c r="A7" s="94"/>
      <c r="B7" s="94" t="s">
        <v>552</v>
      </c>
      <c r="C7" s="94"/>
      <c r="D7" s="94"/>
      <c r="E7" s="94"/>
      <c r="F7" s="94"/>
      <c r="G7" s="94"/>
      <c r="I7" s="43">
        <v>10</v>
      </c>
      <c r="J7" s="43" t="b">
        <v>0</v>
      </c>
      <c r="K7" s="43">
        <f>IF(J7,1,2)</f>
        <v>2</v>
      </c>
      <c r="L7" s="44" t="str">
        <f>IF(K7=1,I7,"0")</f>
        <v>0</v>
      </c>
    </row>
    <row r="8" spans="1:12" ht="15.75" customHeight="1" x14ac:dyDescent="0.25">
      <c r="A8" s="94"/>
      <c r="B8" s="94" t="s">
        <v>553</v>
      </c>
      <c r="C8" s="94"/>
      <c r="D8" s="94"/>
      <c r="E8" s="94"/>
      <c r="F8" s="94"/>
      <c r="G8" s="94"/>
      <c r="I8" s="43">
        <v>5</v>
      </c>
      <c r="J8" s="43" t="b">
        <v>0</v>
      </c>
      <c r="K8" s="43">
        <f t="shared" ref="K8:K68" si="0">IF(J8,1,2)</f>
        <v>2</v>
      </c>
      <c r="L8" s="44" t="str">
        <f t="shared" ref="L8:L68" si="1">IF(K8=1,I8,"0")</f>
        <v>0</v>
      </c>
    </row>
    <row r="9" spans="1:12" ht="15.75" customHeight="1" x14ac:dyDescent="0.25">
      <c r="A9" s="94"/>
      <c r="B9" s="94" t="s">
        <v>554</v>
      </c>
      <c r="C9" s="94"/>
      <c r="D9" s="94"/>
      <c r="E9" s="94"/>
      <c r="F9" s="94"/>
      <c r="G9" s="94"/>
      <c r="I9" s="43">
        <v>0</v>
      </c>
      <c r="J9" s="43" t="b">
        <v>0</v>
      </c>
      <c r="K9" s="43">
        <f t="shared" si="0"/>
        <v>2</v>
      </c>
      <c r="L9" s="44" t="str">
        <f t="shared" si="1"/>
        <v>0</v>
      </c>
    </row>
    <row r="10" spans="1:12" ht="15.75" customHeight="1" x14ac:dyDescent="0.25">
      <c r="A10" s="335"/>
      <c r="B10" s="335"/>
      <c r="C10" s="335"/>
      <c r="D10" s="335"/>
      <c r="E10" s="335"/>
      <c r="F10" s="335"/>
      <c r="G10" s="335"/>
    </row>
    <row r="11" spans="1:12" ht="15.75" customHeight="1" x14ac:dyDescent="0.25">
      <c r="A11" s="335"/>
      <c r="B11" s="335"/>
      <c r="C11" s="335"/>
      <c r="D11" s="335"/>
      <c r="E11" s="335"/>
      <c r="F11" s="335"/>
      <c r="G11" s="335"/>
      <c r="K11" s="43" t="b">
        <v>0</v>
      </c>
    </row>
    <row r="12" spans="1:12" ht="15.75" customHeight="1" x14ac:dyDescent="0.25">
      <c r="A12" s="334" t="s">
        <v>580</v>
      </c>
      <c r="B12" s="334"/>
      <c r="C12" s="334"/>
      <c r="D12" s="334"/>
      <c r="E12" s="334"/>
      <c r="F12" s="334"/>
      <c r="G12" s="95"/>
    </row>
    <row r="13" spans="1:12" ht="15.75" customHeight="1" x14ac:dyDescent="0.25">
      <c r="A13" s="94"/>
      <c r="B13" s="94" t="s">
        <v>555</v>
      </c>
      <c r="C13" s="94"/>
      <c r="D13" s="94"/>
      <c r="E13" s="94"/>
      <c r="F13" s="94"/>
      <c r="G13" s="94"/>
      <c r="I13" s="43">
        <v>10</v>
      </c>
      <c r="J13" s="43" t="b">
        <v>0</v>
      </c>
      <c r="K13" s="43" t="b">
        <v>0</v>
      </c>
      <c r="L13" s="44" t="str">
        <f t="shared" si="1"/>
        <v>0</v>
      </c>
    </row>
    <row r="14" spans="1:12" ht="15.75" customHeight="1" x14ac:dyDescent="0.25">
      <c r="A14" s="94"/>
      <c r="B14" s="94" t="s">
        <v>556</v>
      </c>
      <c r="C14" s="94"/>
      <c r="D14" s="94"/>
      <c r="E14" s="94"/>
      <c r="F14" s="94"/>
      <c r="G14" s="94"/>
      <c r="I14" s="43">
        <v>5</v>
      </c>
      <c r="J14" s="43" t="b">
        <v>0</v>
      </c>
      <c r="K14" s="43">
        <f t="shared" si="0"/>
        <v>2</v>
      </c>
      <c r="L14" s="44" t="str">
        <f t="shared" si="1"/>
        <v>0</v>
      </c>
    </row>
    <row r="15" spans="1:12" ht="15.75" customHeight="1" x14ac:dyDescent="0.25">
      <c r="A15" s="94"/>
      <c r="B15" s="94" t="s">
        <v>557</v>
      </c>
      <c r="C15" s="94"/>
      <c r="D15" s="94"/>
      <c r="E15" s="94"/>
      <c r="F15" s="94"/>
      <c r="G15" s="94"/>
      <c r="I15" s="43">
        <v>0</v>
      </c>
      <c r="J15" s="43" t="b">
        <v>0</v>
      </c>
      <c r="K15" s="43">
        <f t="shared" si="0"/>
        <v>2</v>
      </c>
      <c r="L15" s="44" t="str">
        <f t="shared" si="1"/>
        <v>0</v>
      </c>
    </row>
    <row r="16" spans="1:12" ht="15.75" customHeight="1" x14ac:dyDescent="0.25">
      <c r="A16" s="335"/>
      <c r="B16" s="335"/>
      <c r="C16" s="335"/>
      <c r="D16" s="335"/>
      <c r="E16" s="335"/>
      <c r="F16" s="335"/>
      <c r="G16" s="335"/>
    </row>
    <row r="17" spans="1:12" ht="15.75" customHeight="1" x14ac:dyDescent="0.25">
      <c r="A17" s="335"/>
      <c r="B17" s="335"/>
      <c r="C17" s="335"/>
      <c r="D17" s="335"/>
      <c r="E17" s="335"/>
      <c r="F17" s="335"/>
      <c r="G17" s="335"/>
    </row>
    <row r="18" spans="1:12" ht="15.75" customHeight="1" x14ac:dyDescent="0.25">
      <c r="A18" s="334" t="s">
        <v>581</v>
      </c>
      <c r="B18" s="334"/>
      <c r="C18" s="334"/>
      <c r="D18" s="334"/>
      <c r="E18" s="334"/>
      <c r="F18" s="334"/>
      <c r="G18" s="95"/>
    </row>
    <row r="19" spans="1:12" ht="15.75" customHeight="1" x14ac:dyDescent="0.25">
      <c r="A19" s="94"/>
      <c r="B19" s="94" t="s">
        <v>558</v>
      </c>
      <c r="C19" s="94"/>
      <c r="D19" s="94"/>
      <c r="E19" s="94"/>
      <c r="F19" s="94"/>
      <c r="G19" s="94"/>
      <c r="I19" s="43">
        <v>10</v>
      </c>
      <c r="J19" s="43" t="b">
        <v>0</v>
      </c>
      <c r="K19" s="43">
        <f t="shared" si="0"/>
        <v>2</v>
      </c>
      <c r="L19" s="44" t="str">
        <f t="shared" si="1"/>
        <v>0</v>
      </c>
    </row>
    <row r="20" spans="1:12" ht="15.75" customHeight="1" x14ac:dyDescent="0.25">
      <c r="A20" s="94"/>
      <c r="B20" s="94" t="s">
        <v>559</v>
      </c>
      <c r="C20" s="94"/>
      <c r="D20" s="94"/>
      <c r="E20" s="94"/>
      <c r="F20" s="94"/>
      <c r="G20" s="94"/>
      <c r="I20" s="43">
        <v>0</v>
      </c>
      <c r="J20" s="43" t="b">
        <v>0</v>
      </c>
      <c r="K20" s="43">
        <f t="shared" si="0"/>
        <v>2</v>
      </c>
      <c r="L20" s="44" t="str">
        <f t="shared" si="1"/>
        <v>0</v>
      </c>
    </row>
    <row r="21" spans="1:12" ht="15.75" customHeight="1" x14ac:dyDescent="0.25">
      <c r="A21" s="335"/>
      <c r="B21" s="335"/>
      <c r="C21" s="335"/>
      <c r="D21" s="335"/>
      <c r="E21" s="335"/>
      <c r="F21" s="335"/>
      <c r="G21" s="335"/>
    </row>
    <row r="22" spans="1:12" ht="15.75" customHeight="1" x14ac:dyDescent="0.25">
      <c r="A22" s="335"/>
      <c r="B22" s="335"/>
      <c r="C22" s="335"/>
      <c r="D22" s="335"/>
      <c r="E22" s="335"/>
      <c r="F22" s="335"/>
      <c r="G22" s="335"/>
    </row>
    <row r="23" spans="1:12" ht="15.75" customHeight="1" x14ac:dyDescent="0.25">
      <c r="A23" s="334" t="s">
        <v>582</v>
      </c>
      <c r="B23" s="334"/>
      <c r="C23" s="334"/>
      <c r="D23" s="334"/>
      <c r="E23" s="334"/>
      <c r="F23" s="334"/>
      <c r="G23" s="95"/>
    </row>
    <row r="24" spans="1:12" ht="15.75" customHeight="1" x14ac:dyDescent="0.25">
      <c r="A24" s="94"/>
      <c r="B24" s="94" t="s">
        <v>560</v>
      </c>
      <c r="C24" s="94"/>
      <c r="D24" s="94"/>
      <c r="E24" s="94"/>
      <c r="F24" s="94"/>
      <c r="G24" s="94"/>
      <c r="I24" s="43">
        <v>10</v>
      </c>
      <c r="J24" s="43" t="b">
        <v>0</v>
      </c>
      <c r="K24" s="43">
        <f t="shared" si="0"/>
        <v>2</v>
      </c>
      <c r="L24" s="44" t="str">
        <f t="shared" si="1"/>
        <v>0</v>
      </c>
    </row>
    <row r="25" spans="1:12" ht="15.75" customHeight="1" x14ac:dyDescent="0.25">
      <c r="A25" s="94"/>
      <c r="B25" s="94" t="s">
        <v>561</v>
      </c>
      <c r="C25" s="94"/>
      <c r="D25" s="94"/>
      <c r="E25" s="94"/>
      <c r="F25" s="94"/>
      <c r="G25" s="94"/>
      <c r="I25" s="43">
        <v>5</v>
      </c>
      <c r="J25" s="43" t="b">
        <v>0</v>
      </c>
      <c r="K25" s="43">
        <f t="shared" si="0"/>
        <v>2</v>
      </c>
      <c r="L25" s="44" t="str">
        <f t="shared" si="1"/>
        <v>0</v>
      </c>
    </row>
    <row r="26" spans="1:12" ht="15.75" customHeight="1" x14ac:dyDescent="0.25">
      <c r="A26" s="94"/>
      <c r="B26" s="94" t="s">
        <v>562</v>
      </c>
      <c r="C26" s="94"/>
      <c r="D26" s="94"/>
      <c r="E26" s="94"/>
      <c r="F26" s="94"/>
      <c r="G26" s="94"/>
      <c r="I26" s="43">
        <v>0</v>
      </c>
      <c r="J26" s="43" t="b">
        <v>0</v>
      </c>
      <c r="K26" s="43">
        <f t="shared" si="0"/>
        <v>2</v>
      </c>
      <c r="L26" s="44" t="str">
        <f t="shared" si="1"/>
        <v>0</v>
      </c>
    </row>
    <row r="27" spans="1:12" ht="15.75" customHeight="1" x14ac:dyDescent="0.25">
      <c r="A27" s="335"/>
      <c r="B27" s="335"/>
      <c r="C27" s="335"/>
      <c r="D27" s="335"/>
      <c r="E27" s="335"/>
      <c r="F27" s="335"/>
      <c r="G27" s="335"/>
    </row>
    <row r="28" spans="1:12" ht="15.75" customHeight="1" x14ac:dyDescent="0.25">
      <c r="A28" s="335"/>
      <c r="B28" s="335"/>
      <c r="C28" s="335"/>
      <c r="D28" s="335"/>
      <c r="E28" s="335"/>
      <c r="F28" s="335"/>
      <c r="G28" s="335"/>
    </row>
    <row r="29" spans="1:12" ht="15.75" customHeight="1" x14ac:dyDescent="0.2">
      <c r="A29" s="336" t="s">
        <v>583</v>
      </c>
      <c r="B29" s="336"/>
      <c r="C29" s="336"/>
      <c r="D29" s="336"/>
      <c r="E29" s="336"/>
      <c r="F29" s="336"/>
      <c r="G29" s="336"/>
    </row>
    <row r="30" spans="1:12" ht="15.75" customHeight="1" x14ac:dyDescent="0.25">
      <c r="A30" s="94"/>
      <c r="B30" s="94" t="s">
        <v>563</v>
      </c>
      <c r="C30" s="94"/>
      <c r="D30" s="94"/>
      <c r="E30" s="94"/>
      <c r="F30" s="94"/>
      <c r="G30" s="94"/>
      <c r="I30" s="43">
        <v>10</v>
      </c>
      <c r="J30" s="43" t="b">
        <v>0</v>
      </c>
      <c r="K30" s="43">
        <f t="shared" si="0"/>
        <v>2</v>
      </c>
      <c r="L30" s="44" t="str">
        <f t="shared" si="1"/>
        <v>0</v>
      </c>
    </row>
    <row r="31" spans="1:12" ht="15.75" customHeight="1" x14ac:dyDescent="0.25">
      <c r="A31" s="94"/>
      <c r="B31" s="94" t="s">
        <v>564</v>
      </c>
      <c r="C31" s="94"/>
      <c r="D31" s="94"/>
      <c r="E31" s="94"/>
      <c r="F31" s="94"/>
      <c r="G31" s="94"/>
      <c r="I31" s="43">
        <v>5</v>
      </c>
      <c r="J31" s="43" t="b">
        <v>0</v>
      </c>
      <c r="K31" s="43">
        <f t="shared" si="0"/>
        <v>2</v>
      </c>
      <c r="L31" s="44" t="str">
        <f t="shared" si="1"/>
        <v>0</v>
      </c>
    </row>
    <row r="32" spans="1:12" ht="15.75" customHeight="1" x14ac:dyDescent="0.25">
      <c r="A32" s="94"/>
      <c r="B32" s="94" t="s">
        <v>565</v>
      </c>
      <c r="C32" s="94"/>
      <c r="D32" s="94"/>
      <c r="E32" s="94"/>
      <c r="F32" s="94"/>
      <c r="G32" s="94"/>
      <c r="I32" s="43">
        <v>0</v>
      </c>
      <c r="J32" s="43" t="b">
        <v>0</v>
      </c>
      <c r="K32" s="43">
        <f t="shared" si="0"/>
        <v>2</v>
      </c>
      <c r="L32" s="44" t="str">
        <f t="shared" si="1"/>
        <v>0</v>
      </c>
    </row>
    <row r="33" spans="1:12" ht="15.75" customHeight="1" x14ac:dyDescent="0.25">
      <c r="A33" s="335"/>
      <c r="B33" s="335"/>
      <c r="C33" s="335"/>
      <c r="D33" s="335"/>
      <c r="E33" s="335"/>
      <c r="F33" s="335"/>
      <c r="G33" s="335"/>
    </row>
    <row r="34" spans="1:12" ht="15.75" customHeight="1" x14ac:dyDescent="0.25">
      <c r="A34" s="335"/>
      <c r="B34" s="335"/>
      <c r="C34" s="335"/>
      <c r="D34" s="335"/>
      <c r="E34" s="335"/>
      <c r="F34" s="335"/>
      <c r="G34" s="335"/>
    </row>
    <row r="35" spans="1:12" ht="15.75" customHeight="1" x14ac:dyDescent="0.25">
      <c r="A35" s="96" t="s">
        <v>584</v>
      </c>
      <c r="B35" s="94"/>
      <c r="C35" s="94"/>
      <c r="D35" s="94"/>
      <c r="E35" s="94"/>
      <c r="F35" s="94"/>
      <c r="G35" s="94"/>
    </row>
    <row r="36" spans="1:12" ht="15.75" customHeight="1" x14ac:dyDescent="0.25">
      <c r="A36" s="334" t="s">
        <v>585</v>
      </c>
      <c r="B36" s="334"/>
      <c r="C36" s="334"/>
      <c r="D36" s="334"/>
      <c r="E36" s="334"/>
      <c r="F36" s="334"/>
      <c r="G36" s="95"/>
    </row>
    <row r="37" spans="1:12" ht="15.75" customHeight="1" x14ac:dyDescent="0.25">
      <c r="A37" s="94"/>
      <c r="B37" s="94" t="s">
        <v>566</v>
      </c>
      <c r="C37" s="94"/>
      <c r="D37" s="94"/>
      <c r="E37" s="94"/>
      <c r="F37" s="94"/>
      <c r="G37" s="94"/>
      <c r="I37" s="43">
        <v>10</v>
      </c>
      <c r="J37" s="43" t="b">
        <v>0</v>
      </c>
      <c r="K37" s="43">
        <f t="shared" si="0"/>
        <v>2</v>
      </c>
      <c r="L37" s="44" t="str">
        <f t="shared" si="1"/>
        <v>0</v>
      </c>
    </row>
    <row r="38" spans="1:12" ht="15.75" customHeight="1" x14ac:dyDescent="0.25">
      <c r="A38" s="94"/>
      <c r="B38" s="94" t="s">
        <v>567</v>
      </c>
      <c r="C38" s="94"/>
      <c r="D38" s="94"/>
      <c r="E38" s="94"/>
      <c r="F38" s="94"/>
      <c r="G38" s="94"/>
      <c r="I38" s="43">
        <v>5</v>
      </c>
      <c r="J38" s="43" t="b">
        <v>0</v>
      </c>
      <c r="K38" s="43">
        <f t="shared" si="0"/>
        <v>2</v>
      </c>
      <c r="L38" s="44" t="str">
        <f t="shared" si="1"/>
        <v>0</v>
      </c>
    </row>
    <row r="39" spans="1:12" ht="15.75" customHeight="1" x14ac:dyDescent="0.25">
      <c r="A39" s="94"/>
      <c r="B39" s="94" t="s">
        <v>568</v>
      </c>
      <c r="C39" s="94"/>
      <c r="D39" s="94"/>
      <c r="E39" s="94"/>
      <c r="F39" s="94"/>
      <c r="G39" s="94"/>
      <c r="I39" s="43">
        <v>5</v>
      </c>
      <c r="J39" s="43" t="b">
        <v>0</v>
      </c>
      <c r="K39" s="43">
        <f t="shared" si="0"/>
        <v>2</v>
      </c>
      <c r="L39" s="44" t="str">
        <f t="shared" si="1"/>
        <v>0</v>
      </c>
    </row>
    <row r="40" spans="1:12" ht="15.75" customHeight="1" x14ac:dyDescent="0.25">
      <c r="A40" s="97"/>
      <c r="B40" s="94" t="s">
        <v>569</v>
      </c>
      <c r="C40" s="99"/>
      <c r="D40" s="99"/>
      <c r="E40" s="99"/>
      <c r="F40" s="99"/>
      <c r="G40" s="99"/>
      <c r="J40" s="43" t="b">
        <v>0</v>
      </c>
      <c r="K40" s="43">
        <f t="shared" si="0"/>
        <v>2</v>
      </c>
      <c r="L40" s="44" t="str">
        <f t="shared" si="1"/>
        <v>0</v>
      </c>
    </row>
    <row r="41" spans="1:12" ht="15.75" customHeight="1" x14ac:dyDescent="0.25">
      <c r="A41" s="97"/>
      <c r="B41" s="98"/>
      <c r="C41" s="99"/>
      <c r="D41" s="99"/>
      <c r="E41" s="99"/>
      <c r="F41" s="99"/>
      <c r="G41" s="99"/>
    </row>
    <row r="42" spans="1:12" ht="15.75" customHeight="1" x14ac:dyDescent="0.25">
      <c r="A42" s="97"/>
      <c r="B42" s="98"/>
      <c r="C42" s="99"/>
      <c r="D42" s="99"/>
      <c r="E42" s="99"/>
      <c r="F42" s="99"/>
      <c r="G42" s="99"/>
    </row>
    <row r="43" spans="1:12" ht="15.75" customHeight="1" x14ac:dyDescent="0.25">
      <c r="A43" s="97"/>
      <c r="B43" s="98"/>
      <c r="C43" s="99"/>
      <c r="D43" s="99"/>
      <c r="E43" s="99"/>
      <c r="F43" s="99"/>
      <c r="G43" s="99"/>
    </row>
    <row r="44" spans="1:12" ht="15.75" customHeight="1" x14ac:dyDescent="0.25">
      <c r="A44" s="97"/>
      <c r="B44" s="98"/>
      <c r="C44" s="99"/>
      <c r="D44" s="99"/>
      <c r="E44" s="99"/>
      <c r="F44" s="99"/>
      <c r="G44" s="99"/>
    </row>
    <row r="45" spans="1:12" ht="15.75" customHeight="1" x14ac:dyDescent="0.25">
      <c r="A45" s="97"/>
      <c r="B45" s="98"/>
      <c r="C45" s="99"/>
      <c r="D45" s="99"/>
      <c r="E45" s="99"/>
      <c r="F45" s="99"/>
      <c r="G45" s="99"/>
    </row>
    <row r="46" spans="1:12" ht="13.5" customHeight="1" x14ac:dyDescent="0.25">
      <c r="A46" s="335"/>
      <c r="B46" s="335"/>
      <c r="C46" s="335"/>
      <c r="D46" s="335"/>
      <c r="E46" s="335"/>
      <c r="F46" s="335"/>
      <c r="G46" s="335"/>
    </row>
    <row r="47" spans="1:12" ht="15.75" customHeight="1" x14ac:dyDescent="0.25">
      <c r="A47" s="335"/>
      <c r="B47" s="335"/>
      <c r="C47" s="335"/>
      <c r="D47" s="335"/>
      <c r="E47" s="335"/>
      <c r="F47" s="335"/>
      <c r="G47" s="335"/>
    </row>
    <row r="48" spans="1:12" ht="15.75" customHeight="1" x14ac:dyDescent="0.25">
      <c r="A48" s="334" t="s">
        <v>586</v>
      </c>
      <c r="B48" s="334"/>
      <c r="C48" s="334"/>
      <c r="D48" s="334"/>
      <c r="E48" s="334"/>
      <c r="F48" s="334"/>
      <c r="G48" s="95"/>
    </row>
    <row r="49" spans="1:12" ht="15.75" customHeight="1" x14ac:dyDescent="0.25">
      <c r="A49" s="94"/>
      <c r="B49" s="94" t="s">
        <v>570</v>
      </c>
      <c r="C49" s="94"/>
      <c r="D49" s="94"/>
      <c r="E49" s="94"/>
      <c r="F49" s="94"/>
      <c r="G49" s="94"/>
      <c r="I49" s="43">
        <v>10</v>
      </c>
      <c r="J49" s="43" t="b">
        <v>0</v>
      </c>
      <c r="K49" s="43">
        <f t="shared" si="0"/>
        <v>2</v>
      </c>
      <c r="L49" s="44" t="str">
        <f t="shared" si="1"/>
        <v>0</v>
      </c>
    </row>
    <row r="50" spans="1:12" ht="15.75" customHeight="1" x14ac:dyDescent="0.25">
      <c r="A50" s="94"/>
      <c r="B50" s="94" t="s">
        <v>571</v>
      </c>
      <c r="C50" s="94"/>
      <c r="D50" s="94"/>
      <c r="E50" s="94"/>
      <c r="F50" s="94"/>
      <c r="G50" s="94"/>
      <c r="I50" s="43">
        <v>5</v>
      </c>
      <c r="J50" s="43" t="b">
        <v>0</v>
      </c>
      <c r="K50" s="43">
        <f t="shared" si="0"/>
        <v>2</v>
      </c>
      <c r="L50" s="44" t="str">
        <f t="shared" si="1"/>
        <v>0</v>
      </c>
    </row>
    <row r="51" spans="1:12" ht="15.75" customHeight="1" x14ac:dyDescent="0.25">
      <c r="A51" s="94"/>
      <c r="B51" s="94" t="s">
        <v>572</v>
      </c>
      <c r="C51" s="94"/>
      <c r="D51" s="94"/>
      <c r="E51" s="94"/>
      <c r="F51" s="94"/>
      <c r="G51" s="94"/>
      <c r="I51" s="43">
        <v>0</v>
      </c>
      <c r="J51" s="43" t="b">
        <v>0</v>
      </c>
      <c r="K51" s="43">
        <f t="shared" si="0"/>
        <v>2</v>
      </c>
      <c r="L51" s="44" t="str">
        <f t="shared" si="1"/>
        <v>0</v>
      </c>
    </row>
    <row r="52" spans="1:12" ht="15.75" customHeight="1" x14ac:dyDescent="0.25">
      <c r="A52" s="335"/>
      <c r="B52" s="335"/>
      <c r="C52" s="335"/>
      <c r="D52" s="335"/>
      <c r="E52" s="335"/>
      <c r="F52" s="335"/>
      <c r="G52" s="335"/>
    </row>
    <row r="53" spans="1:12" ht="15.75" customHeight="1" x14ac:dyDescent="0.25">
      <c r="A53" s="335"/>
      <c r="B53" s="335"/>
      <c r="C53" s="335"/>
      <c r="D53" s="335"/>
      <c r="E53" s="335"/>
      <c r="F53" s="335"/>
      <c r="G53" s="335"/>
    </row>
    <row r="54" spans="1:12" ht="15.75" customHeight="1" x14ac:dyDescent="0.2">
      <c r="A54" s="336" t="s">
        <v>587</v>
      </c>
      <c r="B54" s="336"/>
      <c r="C54" s="336"/>
      <c r="D54" s="336"/>
      <c r="E54" s="336"/>
      <c r="F54" s="336"/>
      <c r="G54" s="336"/>
    </row>
    <row r="55" spans="1:12" ht="32.25" customHeight="1" x14ac:dyDescent="0.25">
      <c r="A55" s="94"/>
      <c r="B55" s="339" t="s">
        <v>573</v>
      </c>
      <c r="C55" s="339"/>
      <c r="D55" s="339"/>
      <c r="E55" s="339"/>
      <c r="F55" s="339"/>
      <c r="G55" s="339"/>
      <c r="I55" s="43">
        <v>10</v>
      </c>
      <c r="J55" s="43" t="b">
        <v>0</v>
      </c>
      <c r="K55" s="43">
        <f t="shared" si="0"/>
        <v>2</v>
      </c>
      <c r="L55" s="44" t="str">
        <f t="shared" si="1"/>
        <v>0</v>
      </c>
    </row>
    <row r="56" spans="1:12" ht="32.25" customHeight="1" x14ac:dyDescent="0.25">
      <c r="A56" s="94"/>
      <c r="B56" s="316" t="s">
        <v>574</v>
      </c>
      <c r="C56" s="316"/>
      <c r="D56" s="316"/>
      <c r="E56" s="316"/>
      <c r="F56" s="316"/>
      <c r="G56" s="316"/>
      <c r="I56" s="43">
        <v>5</v>
      </c>
      <c r="J56" s="43" t="b">
        <v>0</v>
      </c>
      <c r="K56" s="43">
        <f t="shared" si="0"/>
        <v>2</v>
      </c>
      <c r="L56" s="44" t="str">
        <f t="shared" si="1"/>
        <v>0</v>
      </c>
    </row>
    <row r="57" spans="1:12" ht="32.25" customHeight="1" x14ac:dyDescent="0.25">
      <c r="A57" s="94"/>
      <c r="B57" s="316" t="s">
        <v>575</v>
      </c>
      <c r="C57" s="316"/>
      <c r="D57" s="316"/>
      <c r="E57" s="316"/>
      <c r="F57" s="316"/>
      <c r="G57" s="316"/>
      <c r="I57" s="43">
        <v>0</v>
      </c>
      <c r="J57" s="43" t="b">
        <v>0</v>
      </c>
      <c r="K57" s="43">
        <f t="shared" si="0"/>
        <v>2</v>
      </c>
      <c r="L57" s="44" t="str">
        <f t="shared" si="1"/>
        <v>0</v>
      </c>
    </row>
    <row r="58" spans="1:12" ht="15.75" customHeight="1" x14ac:dyDescent="0.25">
      <c r="A58" s="335"/>
      <c r="B58" s="335"/>
      <c r="C58" s="335"/>
      <c r="D58" s="335"/>
      <c r="E58" s="335"/>
      <c r="F58" s="335"/>
      <c r="G58" s="335"/>
    </row>
    <row r="59" spans="1:12" ht="15.75" customHeight="1" x14ac:dyDescent="0.25">
      <c r="A59" s="335"/>
      <c r="B59" s="335"/>
      <c r="C59" s="335"/>
      <c r="D59" s="335"/>
      <c r="E59" s="335"/>
      <c r="F59" s="335"/>
      <c r="G59" s="335"/>
    </row>
    <row r="60" spans="1:12" ht="15.75" customHeight="1" x14ac:dyDescent="0.25">
      <c r="A60" s="338" t="s">
        <v>588</v>
      </c>
      <c r="B60" s="338"/>
      <c r="C60" s="338"/>
      <c r="D60" s="338"/>
      <c r="E60" s="338"/>
      <c r="F60" s="338"/>
      <c r="G60" s="338"/>
    </row>
    <row r="61" spans="1:12" ht="15.75" customHeight="1" x14ac:dyDescent="0.25">
      <c r="A61" s="94"/>
      <c r="B61" s="94" t="s">
        <v>512</v>
      </c>
      <c r="C61" s="94"/>
      <c r="D61" s="94"/>
      <c r="E61" s="94"/>
      <c r="F61" s="94"/>
      <c r="G61" s="94"/>
      <c r="I61" s="43">
        <v>10</v>
      </c>
      <c r="J61" s="43" t="b">
        <v>0</v>
      </c>
      <c r="K61" s="43">
        <f t="shared" si="0"/>
        <v>2</v>
      </c>
      <c r="L61" s="44" t="str">
        <f t="shared" si="1"/>
        <v>0</v>
      </c>
    </row>
    <row r="62" spans="1:12" ht="15.75" customHeight="1" x14ac:dyDescent="0.25">
      <c r="A62" s="94"/>
      <c r="B62" s="94" t="s">
        <v>511</v>
      </c>
      <c r="C62" s="94"/>
      <c r="D62" s="94"/>
      <c r="E62" s="94"/>
      <c r="F62" s="94"/>
      <c r="G62" s="94"/>
      <c r="I62" s="43">
        <v>0</v>
      </c>
      <c r="J62" s="43" t="b">
        <v>0</v>
      </c>
      <c r="K62" s="43">
        <f t="shared" si="0"/>
        <v>2</v>
      </c>
      <c r="L62" s="44" t="str">
        <f t="shared" si="1"/>
        <v>0</v>
      </c>
    </row>
    <row r="63" spans="1:12" ht="15.75" customHeight="1" x14ac:dyDescent="0.25">
      <c r="A63" s="335"/>
      <c r="B63" s="335"/>
      <c r="C63" s="335"/>
      <c r="D63" s="335"/>
      <c r="E63" s="335"/>
      <c r="F63" s="335"/>
      <c r="G63" s="335"/>
    </row>
    <row r="64" spans="1:12" ht="15.75" customHeight="1" x14ac:dyDescent="0.25">
      <c r="A64" s="337"/>
      <c r="B64" s="337"/>
      <c r="C64" s="337"/>
      <c r="D64" s="337"/>
      <c r="E64" s="337"/>
      <c r="F64" s="337"/>
      <c r="G64" s="337"/>
    </row>
    <row r="65" spans="1:12" ht="15.75" customHeight="1" x14ac:dyDescent="0.25">
      <c r="A65" s="334" t="s">
        <v>1</v>
      </c>
      <c r="B65" s="334"/>
      <c r="C65" s="334"/>
      <c r="D65" s="334"/>
      <c r="E65" s="334"/>
      <c r="F65" s="334"/>
      <c r="G65" s="95"/>
    </row>
    <row r="66" spans="1:12" ht="15.75" customHeight="1" x14ac:dyDescent="0.25">
      <c r="A66" s="94"/>
      <c r="B66" s="94" t="s">
        <v>576</v>
      </c>
      <c r="C66" s="94"/>
      <c r="D66" s="94"/>
      <c r="E66" s="94"/>
      <c r="F66" s="94"/>
      <c r="G66" s="94"/>
      <c r="I66" s="43">
        <v>10</v>
      </c>
      <c r="J66" s="43" t="b">
        <v>0</v>
      </c>
      <c r="K66" s="43">
        <f t="shared" si="0"/>
        <v>2</v>
      </c>
      <c r="L66" s="44" t="str">
        <f t="shared" si="1"/>
        <v>0</v>
      </c>
    </row>
    <row r="67" spans="1:12" ht="15.75" customHeight="1" x14ac:dyDescent="0.25">
      <c r="A67" s="94"/>
      <c r="B67" s="94" t="s">
        <v>577</v>
      </c>
      <c r="C67" s="94"/>
      <c r="D67" s="94"/>
      <c r="E67" s="94"/>
      <c r="F67" s="94"/>
      <c r="G67" s="94"/>
      <c r="I67" s="43">
        <v>5</v>
      </c>
      <c r="J67" s="43" t="b">
        <v>0</v>
      </c>
      <c r="K67" s="43">
        <f t="shared" si="0"/>
        <v>2</v>
      </c>
      <c r="L67" s="44" t="str">
        <f t="shared" si="1"/>
        <v>0</v>
      </c>
    </row>
    <row r="68" spans="1:12" ht="15.75" customHeight="1" x14ac:dyDescent="0.25">
      <c r="A68" s="94"/>
      <c r="B68" s="94" t="s">
        <v>578</v>
      </c>
      <c r="C68" s="94"/>
      <c r="D68" s="94"/>
      <c r="E68" s="94"/>
      <c r="F68" s="94"/>
      <c r="G68" s="94"/>
      <c r="I68" s="43">
        <v>0</v>
      </c>
      <c r="J68" s="43" t="b">
        <v>0</v>
      </c>
      <c r="K68" s="43">
        <f t="shared" si="0"/>
        <v>2</v>
      </c>
      <c r="L68" s="44" t="str">
        <f t="shared" si="1"/>
        <v>0</v>
      </c>
    </row>
    <row r="69" spans="1:12" ht="15.75" customHeight="1" x14ac:dyDescent="0.25">
      <c r="A69" s="94"/>
      <c r="B69" s="94"/>
      <c r="C69" s="94"/>
      <c r="D69" s="94"/>
      <c r="E69" s="94"/>
      <c r="F69" s="94"/>
      <c r="G69" s="94"/>
    </row>
    <row r="70" spans="1:12" ht="15.75" customHeight="1" x14ac:dyDescent="0.25">
      <c r="A70" s="100"/>
      <c r="B70" s="100"/>
      <c r="C70" s="100"/>
      <c r="D70" s="100"/>
      <c r="E70" s="100"/>
      <c r="F70" s="100"/>
      <c r="G70" s="100"/>
      <c r="I70" s="43" t="s">
        <v>235</v>
      </c>
      <c r="J70" s="43" t="str">
        <f>IF(SUM(L7:L68)&gt;=50,"bestanden","nicht bestanden")</f>
        <v>nicht bestanden</v>
      </c>
    </row>
    <row r="71" spans="1:12" ht="15.75" customHeight="1" x14ac:dyDescent="0.2">
      <c r="A71" s="101"/>
      <c r="B71" s="101"/>
      <c r="C71" s="101"/>
      <c r="D71" s="101"/>
      <c r="E71" s="101"/>
      <c r="F71" s="101"/>
      <c r="G71" s="101"/>
    </row>
    <row r="72" spans="1:12" ht="15.75" customHeight="1" x14ac:dyDescent="0.2">
      <c r="A72" s="101"/>
      <c r="B72" s="101"/>
      <c r="C72" s="101"/>
      <c r="D72" s="101"/>
      <c r="E72" s="101"/>
      <c r="F72" s="101"/>
      <c r="G72" s="101"/>
    </row>
    <row r="73" spans="1:12" ht="15.75" customHeight="1" x14ac:dyDescent="0.2">
      <c r="A73" s="101"/>
      <c r="B73" s="101"/>
      <c r="C73" s="101"/>
      <c r="D73" s="101"/>
      <c r="E73" s="101"/>
      <c r="F73" s="101"/>
      <c r="G73" s="101"/>
    </row>
    <row r="74" spans="1:12" ht="15.75" customHeight="1" x14ac:dyDescent="0.2">
      <c r="A74" s="102"/>
      <c r="B74" s="102"/>
      <c r="C74" s="102"/>
      <c r="D74" s="102"/>
      <c r="E74" s="102"/>
      <c r="F74" s="102"/>
      <c r="G74" s="102"/>
    </row>
    <row r="75" spans="1:12" ht="15.75" customHeight="1" x14ac:dyDescent="0.2">
      <c r="A75" s="102"/>
      <c r="B75" s="102"/>
      <c r="C75" s="102"/>
      <c r="D75" s="102"/>
      <c r="E75" s="102"/>
      <c r="F75" s="102"/>
      <c r="G75" s="102"/>
    </row>
    <row r="76" spans="1:12" ht="15.75" customHeight="1" x14ac:dyDescent="0.2">
      <c r="A76" s="102"/>
      <c r="B76" s="102"/>
      <c r="C76" s="102"/>
      <c r="D76" s="102"/>
      <c r="E76" s="102"/>
      <c r="F76" s="102"/>
      <c r="G76" s="102"/>
    </row>
    <row r="77" spans="1:12" ht="15.75" customHeight="1" x14ac:dyDescent="0.2">
      <c r="A77" s="102"/>
      <c r="B77" s="102"/>
      <c r="C77" s="102"/>
      <c r="D77" s="102"/>
      <c r="E77" s="102"/>
      <c r="F77" s="102"/>
      <c r="G77" s="102"/>
    </row>
    <row r="78" spans="1:12" x14ac:dyDescent="0.2">
      <c r="A78" s="102"/>
      <c r="B78" s="102"/>
      <c r="C78" s="102"/>
      <c r="D78" s="102"/>
      <c r="E78" s="102"/>
      <c r="F78" s="102"/>
      <c r="G78" s="102"/>
    </row>
    <row r="79" spans="1:12" x14ac:dyDescent="0.2">
      <c r="A79" s="102"/>
      <c r="B79" s="102"/>
      <c r="C79" s="102"/>
      <c r="D79" s="102"/>
      <c r="E79" s="102"/>
      <c r="F79" s="102"/>
      <c r="G79" s="102"/>
    </row>
    <row r="80" spans="1:12" x14ac:dyDescent="0.2">
      <c r="A80" s="102"/>
      <c r="B80" s="102"/>
      <c r="C80" s="102"/>
      <c r="D80" s="102"/>
      <c r="E80" s="102"/>
      <c r="F80" s="102"/>
      <c r="G80" s="102"/>
    </row>
    <row r="81" spans="1:7" x14ac:dyDescent="0.2">
      <c r="A81" s="102"/>
      <c r="B81" s="102"/>
      <c r="C81" s="102"/>
      <c r="D81" s="102"/>
      <c r="E81" s="102"/>
      <c r="F81" s="102"/>
      <c r="G81" s="102"/>
    </row>
    <row r="82" spans="1:7" x14ac:dyDescent="0.2">
      <c r="A82" s="102"/>
      <c r="B82" s="102"/>
      <c r="C82" s="102"/>
      <c r="D82" s="102"/>
      <c r="E82" s="102"/>
      <c r="F82" s="102"/>
      <c r="G82" s="102"/>
    </row>
    <row r="83" spans="1:7" x14ac:dyDescent="0.2">
      <c r="A83" s="102"/>
      <c r="B83" s="102"/>
      <c r="C83" s="102"/>
      <c r="D83" s="102"/>
      <c r="E83" s="102"/>
      <c r="F83" s="102"/>
      <c r="G83" s="102"/>
    </row>
    <row r="84" spans="1:7" x14ac:dyDescent="0.2">
      <c r="A84" s="102"/>
      <c r="B84" s="102"/>
      <c r="C84" s="102"/>
      <c r="D84" s="102"/>
      <c r="E84" s="102"/>
      <c r="F84" s="102"/>
      <c r="G84" s="102"/>
    </row>
    <row r="85" spans="1:7" x14ac:dyDescent="0.2">
      <c r="A85" s="102"/>
      <c r="B85" s="102"/>
      <c r="C85" s="102"/>
      <c r="D85" s="102"/>
      <c r="E85" s="102"/>
      <c r="F85" s="102"/>
      <c r="G85" s="102"/>
    </row>
    <row r="86" spans="1:7" x14ac:dyDescent="0.2">
      <c r="A86" s="102"/>
      <c r="B86" s="102"/>
      <c r="C86" s="102"/>
      <c r="D86" s="102"/>
      <c r="E86" s="102"/>
      <c r="F86" s="102"/>
      <c r="G86" s="102"/>
    </row>
    <row r="87" spans="1:7" x14ac:dyDescent="0.2">
      <c r="A87" s="102"/>
      <c r="B87" s="102"/>
      <c r="C87" s="102"/>
      <c r="D87" s="102"/>
      <c r="E87" s="102"/>
      <c r="F87" s="102"/>
      <c r="G87" s="102"/>
    </row>
    <row r="88" spans="1:7" x14ac:dyDescent="0.2">
      <c r="A88" s="102"/>
      <c r="B88" s="102"/>
      <c r="C88" s="102"/>
      <c r="D88" s="102"/>
      <c r="E88" s="102"/>
      <c r="F88" s="102"/>
      <c r="G88" s="102"/>
    </row>
    <row r="89" spans="1:7" x14ac:dyDescent="0.2">
      <c r="A89" s="102"/>
      <c r="B89" s="102"/>
      <c r="C89" s="102"/>
      <c r="D89" s="102"/>
      <c r="E89" s="102"/>
      <c r="F89" s="102"/>
      <c r="G89" s="102"/>
    </row>
    <row r="90" spans="1:7" x14ac:dyDescent="0.2">
      <c r="A90" s="102"/>
      <c r="B90" s="102"/>
      <c r="C90" s="102"/>
      <c r="D90" s="102"/>
      <c r="E90" s="102"/>
      <c r="F90" s="102"/>
      <c r="G90" s="102"/>
    </row>
    <row r="91" spans="1:7" x14ac:dyDescent="0.2">
      <c r="A91" s="102"/>
      <c r="B91" s="102"/>
      <c r="C91" s="102"/>
      <c r="D91" s="102"/>
      <c r="E91" s="102"/>
      <c r="F91" s="102"/>
      <c r="G91" s="102"/>
    </row>
    <row r="92" spans="1:7" x14ac:dyDescent="0.2">
      <c r="A92" s="102"/>
      <c r="B92" s="102"/>
      <c r="C92" s="102"/>
      <c r="D92" s="102"/>
      <c r="E92" s="102"/>
      <c r="F92" s="102"/>
      <c r="G92" s="102"/>
    </row>
    <row r="93" spans="1:7" x14ac:dyDescent="0.2">
      <c r="A93" s="102"/>
      <c r="B93" s="102"/>
      <c r="C93" s="102"/>
      <c r="D93" s="102"/>
      <c r="E93" s="102"/>
      <c r="F93" s="102"/>
      <c r="G93" s="102"/>
    </row>
    <row r="94" spans="1:7" x14ac:dyDescent="0.2">
      <c r="A94" s="102"/>
      <c r="B94" s="102"/>
      <c r="C94" s="102"/>
      <c r="D94" s="102"/>
      <c r="E94" s="102"/>
      <c r="F94" s="102"/>
      <c r="G94" s="102"/>
    </row>
    <row r="95" spans="1:7" x14ac:dyDescent="0.2">
      <c r="A95" s="102"/>
      <c r="B95" s="102"/>
      <c r="C95" s="102"/>
      <c r="D95" s="102"/>
      <c r="E95" s="102"/>
      <c r="F95" s="102"/>
      <c r="G95" s="102"/>
    </row>
    <row r="96" spans="1:7" x14ac:dyDescent="0.2">
      <c r="A96" s="102"/>
      <c r="B96" s="102"/>
      <c r="C96" s="102"/>
      <c r="D96" s="102"/>
      <c r="E96" s="102"/>
      <c r="F96" s="102"/>
      <c r="G96" s="102"/>
    </row>
    <row r="97" spans="1:7" x14ac:dyDescent="0.2">
      <c r="A97" s="102"/>
      <c r="B97" s="102"/>
      <c r="C97" s="102"/>
      <c r="D97" s="102"/>
      <c r="E97" s="102"/>
      <c r="F97" s="102"/>
      <c r="G97" s="102"/>
    </row>
    <row r="98" spans="1:7" x14ac:dyDescent="0.2">
      <c r="A98" s="102"/>
      <c r="B98" s="102"/>
      <c r="C98" s="102"/>
      <c r="D98" s="102"/>
      <c r="E98" s="102"/>
      <c r="F98" s="102"/>
      <c r="G98" s="102"/>
    </row>
    <row r="99" spans="1:7" x14ac:dyDescent="0.2">
      <c r="A99" s="102"/>
      <c r="B99" s="102"/>
      <c r="C99" s="102"/>
      <c r="D99" s="102"/>
      <c r="E99" s="102"/>
      <c r="F99" s="102"/>
      <c r="G99" s="102"/>
    </row>
    <row r="100" spans="1:7" x14ac:dyDescent="0.2">
      <c r="A100" s="102"/>
      <c r="B100" s="102"/>
      <c r="C100" s="102"/>
      <c r="D100" s="102"/>
      <c r="E100" s="102"/>
      <c r="F100" s="102"/>
      <c r="G100" s="102"/>
    </row>
    <row r="101" spans="1:7" x14ac:dyDescent="0.2">
      <c r="A101" s="102"/>
      <c r="B101" s="102"/>
      <c r="C101" s="102"/>
      <c r="D101" s="102"/>
      <c r="E101" s="102"/>
      <c r="F101" s="102"/>
      <c r="G101" s="102"/>
    </row>
    <row r="102" spans="1:7" x14ac:dyDescent="0.2">
      <c r="A102" s="4"/>
      <c r="B102" s="4"/>
      <c r="C102" s="4"/>
      <c r="D102" s="4"/>
      <c r="E102" s="4"/>
      <c r="F102" s="4"/>
      <c r="G102" s="4"/>
    </row>
    <row r="103" spans="1:7" x14ac:dyDescent="0.2">
      <c r="A103" s="4"/>
      <c r="B103" s="4"/>
      <c r="C103" s="4"/>
      <c r="D103" s="4"/>
      <c r="E103" s="4"/>
      <c r="F103" s="4"/>
      <c r="G103" s="4"/>
    </row>
    <row r="104" spans="1:7" x14ac:dyDescent="0.2">
      <c r="A104" s="4"/>
      <c r="B104" s="4"/>
      <c r="C104" s="4"/>
      <c r="D104" s="4"/>
      <c r="E104" s="4"/>
      <c r="F104" s="4"/>
      <c r="G104" s="4"/>
    </row>
    <row r="105" spans="1:7" x14ac:dyDescent="0.2">
      <c r="A105" s="4"/>
      <c r="B105" s="4"/>
      <c r="C105" s="4"/>
      <c r="D105" s="4"/>
      <c r="E105" s="4"/>
      <c r="F105" s="4"/>
      <c r="G105" s="4"/>
    </row>
    <row r="106" spans="1:7" x14ac:dyDescent="0.2">
      <c r="A106" s="4"/>
      <c r="B106" s="4"/>
      <c r="C106" s="4"/>
      <c r="D106" s="4"/>
      <c r="E106" s="4"/>
      <c r="F106" s="4"/>
      <c r="G106" s="4"/>
    </row>
    <row r="107" spans="1:7" x14ac:dyDescent="0.2">
      <c r="A107" s="4"/>
      <c r="B107" s="4"/>
      <c r="C107" s="4"/>
      <c r="D107" s="4"/>
      <c r="E107" s="4"/>
      <c r="F107" s="4"/>
      <c r="G107" s="4"/>
    </row>
    <row r="108" spans="1:7" x14ac:dyDescent="0.2">
      <c r="A108" s="4"/>
      <c r="B108" s="4"/>
      <c r="C108" s="4"/>
      <c r="D108" s="4"/>
      <c r="E108" s="4"/>
      <c r="F108" s="4"/>
      <c r="G108" s="4"/>
    </row>
    <row r="109" spans="1:7" x14ac:dyDescent="0.2">
      <c r="A109" s="4"/>
      <c r="B109" s="4"/>
      <c r="C109" s="4"/>
      <c r="D109" s="4"/>
      <c r="E109" s="4"/>
      <c r="F109" s="4"/>
      <c r="G109" s="4"/>
    </row>
    <row r="110" spans="1:7" x14ac:dyDescent="0.2">
      <c r="A110" s="4"/>
      <c r="B110" s="4"/>
      <c r="C110" s="4"/>
      <c r="D110" s="4"/>
      <c r="E110" s="4"/>
      <c r="F110" s="4"/>
      <c r="G110" s="4"/>
    </row>
    <row r="111" spans="1:7" x14ac:dyDescent="0.2">
      <c r="A111" s="4"/>
      <c r="B111" s="4"/>
      <c r="C111" s="4"/>
      <c r="D111" s="4"/>
      <c r="E111" s="4"/>
      <c r="F111" s="4"/>
      <c r="G111" s="4"/>
    </row>
    <row r="112" spans="1:7" x14ac:dyDescent="0.2">
      <c r="A112" s="4"/>
      <c r="B112" s="4"/>
      <c r="C112" s="4"/>
      <c r="D112" s="4"/>
      <c r="E112" s="4"/>
      <c r="F112" s="4"/>
      <c r="G112" s="4"/>
    </row>
    <row r="113" spans="1:7" x14ac:dyDescent="0.2">
      <c r="A113" s="4"/>
      <c r="B113" s="4"/>
      <c r="C113" s="4"/>
      <c r="D113" s="4"/>
      <c r="E113" s="4"/>
      <c r="F113" s="4"/>
      <c r="G113" s="4"/>
    </row>
    <row r="114" spans="1:7" x14ac:dyDescent="0.2">
      <c r="A114" s="4"/>
      <c r="B114" s="4"/>
      <c r="C114" s="4"/>
      <c r="D114" s="4"/>
      <c r="E114" s="4"/>
      <c r="F114" s="4"/>
      <c r="G114" s="4"/>
    </row>
    <row r="115" spans="1:7" x14ac:dyDescent="0.2">
      <c r="A115" s="4"/>
      <c r="B115" s="4"/>
      <c r="C115" s="4"/>
      <c r="D115" s="4"/>
      <c r="E115" s="4"/>
      <c r="F115" s="4"/>
      <c r="G115" s="4"/>
    </row>
    <row r="116" spans="1:7" x14ac:dyDescent="0.2">
      <c r="A116" s="4"/>
      <c r="B116" s="4"/>
      <c r="C116" s="4"/>
      <c r="D116" s="4"/>
      <c r="E116" s="4"/>
      <c r="F116" s="4"/>
      <c r="G116" s="4"/>
    </row>
    <row r="117" spans="1:7" x14ac:dyDescent="0.2">
      <c r="A117" s="4"/>
      <c r="B117" s="4"/>
      <c r="C117" s="4"/>
      <c r="D117" s="4"/>
      <c r="E117" s="4"/>
      <c r="F117" s="4"/>
      <c r="G117" s="4"/>
    </row>
    <row r="118" spans="1:7" x14ac:dyDescent="0.2">
      <c r="A118" s="4"/>
      <c r="B118" s="4"/>
      <c r="C118" s="4"/>
      <c r="D118" s="4"/>
      <c r="E118" s="4"/>
      <c r="F118" s="4"/>
      <c r="G118" s="4"/>
    </row>
    <row r="119" spans="1:7" x14ac:dyDescent="0.2">
      <c r="A119" s="4"/>
      <c r="B119" s="4"/>
      <c r="C119" s="4"/>
      <c r="D119" s="4"/>
      <c r="E119" s="4"/>
      <c r="F119" s="4"/>
      <c r="G119" s="4"/>
    </row>
    <row r="120" spans="1:7" x14ac:dyDescent="0.2">
      <c r="A120" s="4"/>
      <c r="B120" s="4"/>
      <c r="C120" s="4"/>
      <c r="D120" s="4"/>
      <c r="E120" s="4"/>
      <c r="F120" s="4"/>
      <c r="G120" s="4"/>
    </row>
    <row r="121" spans="1:7" x14ac:dyDescent="0.2">
      <c r="A121" s="4"/>
      <c r="B121" s="4"/>
      <c r="C121" s="4"/>
      <c r="D121" s="4"/>
      <c r="E121" s="4"/>
      <c r="F121" s="4"/>
      <c r="G121" s="4"/>
    </row>
    <row r="122" spans="1:7" x14ac:dyDescent="0.2">
      <c r="A122" s="4"/>
      <c r="B122" s="4"/>
      <c r="C122" s="4"/>
      <c r="D122" s="4"/>
      <c r="E122" s="4"/>
      <c r="F122" s="4"/>
      <c r="G122" s="4"/>
    </row>
    <row r="123" spans="1:7" x14ac:dyDescent="0.2">
      <c r="A123" s="4"/>
      <c r="B123" s="4"/>
      <c r="C123" s="4"/>
      <c r="D123" s="4"/>
      <c r="E123" s="4"/>
      <c r="F123" s="4"/>
      <c r="G123" s="4"/>
    </row>
    <row r="124" spans="1:7" x14ac:dyDescent="0.2">
      <c r="A124" s="4"/>
      <c r="B124" s="4"/>
      <c r="C124" s="4"/>
      <c r="D124" s="4"/>
      <c r="E124" s="4"/>
      <c r="F124" s="4"/>
      <c r="G124" s="4"/>
    </row>
    <row r="125" spans="1:7" x14ac:dyDescent="0.2">
      <c r="A125" s="4"/>
      <c r="B125" s="4"/>
      <c r="C125" s="4"/>
      <c r="D125" s="4"/>
      <c r="E125" s="4"/>
      <c r="F125" s="4"/>
      <c r="G125" s="4"/>
    </row>
    <row r="126" spans="1:7" x14ac:dyDescent="0.2">
      <c r="A126" s="4"/>
      <c r="B126" s="4"/>
      <c r="C126" s="4"/>
      <c r="D126" s="4"/>
      <c r="E126" s="4"/>
      <c r="F126" s="4"/>
      <c r="G126" s="4"/>
    </row>
    <row r="127" spans="1:7" x14ac:dyDescent="0.2">
      <c r="A127" s="4"/>
      <c r="B127" s="4"/>
      <c r="C127" s="4"/>
      <c r="D127" s="4"/>
      <c r="E127" s="4"/>
      <c r="F127" s="4"/>
      <c r="G127" s="4"/>
    </row>
    <row r="128" spans="1:7" x14ac:dyDescent="0.2">
      <c r="A128" s="4"/>
      <c r="B128" s="4"/>
      <c r="C128" s="4"/>
      <c r="D128" s="4"/>
      <c r="E128" s="4"/>
      <c r="F128" s="4"/>
      <c r="G128" s="4"/>
    </row>
    <row r="129" spans="1:7" x14ac:dyDescent="0.2">
      <c r="A129" s="4"/>
      <c r="B129" s="4"/>
      <c r="C129" s="4"/>
      <c r="D129" s="4"/>
      <c r="E129" s="4"/>
      <c r="F129" s="4"/>
      <c r="G129" s="4"/>
    </row>
    <row r="130" spans="1:7" x14ac:dyDescent="0.2">
      <c r="A130" s="4"/>
      <c r="B130" s="4"/>
      <c r="C130" s="4"/>
      <c r="D130" s="4"/>
      <c r="E130" s="4"/>
      <c r="F130" s="4"/>
      <c r="G130" s="4"/>
    </row>
    <row r="131" spans="1:7" x14ac:dyDescent="0.2">
      <c r="A131" s="4"/>
      <c r="B131" s="4"/>
      <c r="C131" s="4"/>
      <c r="D131" s="4"/>
      <c r="E131" s="4"/>
      <c r="F131" s="4"/>
      <c r="G131" s="4"/>
    </row>
    <row r="132" spans="1:7" x14ac:dyDescent="0.2">
      <c r="A132" s="4"/>
      <c r="B132" s="4"/>
      <c r="C132" s="4"/>
      <c r="D132" s="4"/>
      <c r="E132" s="4"/>
      <c r="F132" s="4"/>
      <c r="G132" s="4"/>
    </row>
    <row r="133" spans="1:7" x14ac:dyDescent="0.2">
      <c r="A133" s="4"/>
      <c r="B133" s="4"/>
      <c r="C133" s="4"/>
      <c r="D133" s="4"/>
      <c r="E133" s="4"/>
      <c r="F133" s="4"/>
      <c r="G133" s="4"/>
    </row>
    <row r="134" spans="1:7" x14ac:dyDescent="0.2">
      <c r="A134" s="4"/>
      <c r="B134" s="4"/>
      <c r="C134" s="4"/>
      <c r="D134" s="4"/>
      <c r="E134" s="4"/>
      <c r="F134" s="4"/>
      <c r="G134" s="4"/>
    </row>
    <row r="135" spans="1:7" x14ac:dyDescent="0.2">
      <c r="A135" s="4"/>
      <c r="B135" s="4"/>
      <c r="C135" s="4"/>
      <c r="D135" s="4"/>
      <c r="E135" s="4"/>
      <c r="F135" s="4"/>
      <c r="G135" s="4"/>
    </row>
    <row r="136" spans="1:7" x14ac:dyDescent="0.2">
      <c r="A136" s="4"/>
      <c r="B136" s="4"/>
      <c r="C136" s="4"/>
      <c r="D136" s="4"/>
      <c r="E136" s="4"/>
      <c r="F136" s="4"/>
      <c r="G136" s="4"/>
    </row>
    <row r="137" spans="1:7" x14ac:dyDescent="0.2">
      <c r="A137" s="4"/>
      <c r="B137" s="4"/>
      <c r="C137" s="4"/>
      <c r="D137" s="4"/>
      <c r="E137" s="4"/>
      <c r="F137" s="4"/>
      <c r="G137" s="4"/>
    </row>
    <row r="138" spans="1:7" x14ac:dyDescent="0.2">
      <c r="A138" s="4"/>
      <c r="B138" s="4"/>
      <c r="C138" s="4"/>
      <c r="D138" s="4"/>
      <c r="E138" s="4"/>
      <c r="F138" s="4"/>
      <c r="G138" s="4"/>
    </row>
    <row r="139" spans="1:7" x14ac:dyDescent="0.2">
      <c r="A139" s="4"/>
      <c r="B139" s="4"/>
      <c r="C139" s="4"/>
      <c r="D139" s="4"/>
      <c r="E139" s="4"/>
      <c r="F139" s="4"/>
      <c r="G139" s="4"/>
    </row>
  </sheetData>
  <sheetProtection password="B905" sheet="1" objects="1" scenarios="1"/>
  <mergeCells count="36">
    <mergeCell ref="A1:G1"/>
    <mergeCell ref="A3:G3"/>
    <mergeCell ref="A4:G4"/>
    <mergeCell ref="A47:G47"/>
    <mergeCell ref="A52:G52"/>
    <mergeCell ref="A12:F12"/>
    <mergeCell ref="A18:F18"/>
    <mergeCell ref="A23:F23"/>
    <mergeCell ref="A36:F36"/>
    <mergeCell ref="A28:G28"/>
    <mergeCell ref="A33:G33"/>
    <mergeCell ref="A34:G34"/>
    <mergeCell ref="A16:G16"/>
    <mergeCell ref="A17:G17"/>
    <mergeCell ref="A21:G21"/>
    <mergeCell ref="A2:G2"/>
    <mergeCell ref="A65:F65"/>
    <mergeCell ref="A63:G63"/>
    <mergeCell ref="A46:G46"/>
    <mergeCell ref="A64:G64"/>
    <mergeCell ref="A53:G53"/>
    <mergeCell ref="A58:G58"/>
    <mergeCell ref="A59:G59"/>
    <mergeCell ref="A48:F48"/>
    <mergeCell ref="A54:G54"/>
    <mergeCell ref="A60:G60"/>
    <mergeCell ref="B55:G55"/>
    <mergeCell ref="B56:G56"/>
    <mergeCell ref="B57:G57"/>
    <mergeCell ref="A5:G5"/>
    <mergeCell ref="A6:G6"/>
    <mergeCell ref="A10:G10"/>
    <mergeCell ref="A11:G11"/>
    <mergeCell ref="A29:G29"/>
    <mergeCell ref="A22:G22"/>
    <mergeCell ref="A27:G27"/>
  </mergeCells>
  <conditionalFormatting sqref="J70">
    <cfRule type="expression" dxfId="26" priority="1">
      <formula>IF($J$70="nicht bestanden",TRUE,FALSE)</formula>
    </cfRule>
    <cfRule type="expression" dxfId="25" priority="2">
      <formula>IF($J$70="bestanden",TRUE,FALSE)</formula>
    </cfRule>
  </conditionalFormatting>
  <pageMargins left="0.7" right="0.7" top="0.75" bottom="0.75" header="0.3" footer="0.3"/>
  <pageSetup paperSize="9" orientation="portrait" r:id="rId1"/>
  <headerFooter>
    <oddHeader>&amp;R&amp;G</oddHeader>
    <oddFooter>&amp;RIssue: March 2023
Revison 4</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5233" r:id="rId5" name="Check Box 113">
              <controlPr defaultSize="0" autoFill="0" autoLine="0" autoPict="0">
                <anchor moveWithCells="1" sizeWithCells="1">
                  <from>
                    <xdr:col>0</xdr:col>
                    <xdr:colOff>104775</xdr:colOff>
                    <xdr:row>40</xdr:row>
                    <xdr:rowOff>0</xdr:rowOff>
                  </from>
                  <to>
                    <xdr:col>1</xdr:col>
                    <xdr:colOff>409575</xdr:colOff>
                    <xdr:row>40</xdr:row>
                    <xdr:rowOff>0</xdr:rowOff>
                  </to>
                </anchor>
              </controlPr>
            </control>
          </mc:Choice>
        </mc:AlternateContent>
        <mc:AlternateContent xmlns:mc="http://schemas.openxmlformats.org/markup-compatibility/2006">
          <mc:Choice Requires="x14">
            <control shapeId="5234" r:id="rId6" name="Check Box 114">
              <controlPr defaultSize="0" autoFill="0" autoLine="0" autoPict="0">
                <anchor moveWithCells="1" sizeWithCells="1">
                  <from>
                    <xdr:col>0</xdr:col>
                    <xdr:colOff>104775</xdr:colOff>
                    <xdr:row>40</xdr:row>
                    <xdr:rowOff>0</xdr:rowOff>
                  </from>
                  <to>
                    <xdr:col>1</xdr:col>
                    <xdr:colOff>409575</xdr:colOff>
                    <xdr:row>40</xdr:row>
                    <xdr:rowOff>0</xdr:rowOff>
                  </to>
                </anchor>
              </controlPr>
            </control>
          </mc:Choice>
        </mc:AlternateContent>
        <mc:AlternateContent xmlns:mc="http://schemas.openxmlformats.org/markup-compatibility/2006">
          <mc:Choice Requires="x14">
            <control shapeId="5250" r:id="rId7" name="Check Box 130">
              <controlPr defaultSize="0" autoFill="0" autoLine="0" autoPict="0">
                <anchor moveWithCells="1">
                  <from>
                    <xdr:col>0</xdr:col>
                    <xdr:colOff>104775</xdr:colOff>
                    <xdr:row>6</xdr:row>
                    <xdr:rowOff>9525</xdr:rowOff>
                  </from>
                  <to>
                    <xdr:col>0</xdr:col>
                    <xdr:colOff>314325</xdr:colOff>
                    <xdr:row>7</xdr:row>
                    <xdr:rowOff>0</xdr:rowOff>
                  </to>
                </anchor>
              </controlPr>
            </control>
          </mc:Choice>
        </mc:AlternateContent>
        <mc:AlternateContent xmlns:mc="http://schemas.openxmlformats.org/markup-compatibility/2006">
          <mc:Choice Requires="x14">
            <control shapeId="5251" r:id="rId8" name="Check Box 131">
              <controlPr defaultSize="0" autoFill="0" autoLine="0" autoPict="0">
                <anchor moveWithCells="1">
                  <from>
                    <xdr:col>0</xdr:col>
                    <xdr:colOff>104775</xdr:colOff>
                    <xdr:row>7</xdr:row>
                    <xdr:rowOff>9525</xdr:rowOff>
                  </from>
                  <to>
                    <xdr:col>0</xdr:col>
                    <xdr:colOff>314325</xdr:colOff>
                    <xdr:row>8</xdr:row>
                    <xdr:rowOff>0</xdr:rowOff>
                  </to>
                </anchor>
              </controlPr>
            </control>
          </mc:Choice>
        </mc:AlternateContent>
        <mc:AlternateContent xmlns:mc="http://schemas.openxmlformats.org/markup-compatibility/2006">
          <mc:Choice Requires="x14">
            <control shapeId="5252" r:id="rId9" name="Check Box 132">
              <controlPr defaultSize="0" autoFill="0" autoLine="0" autoPict="0">
                <anchor moveWithCells="1">
                  <from>
                    <xdr:col>0</xdr:col>
                    <xdr:colOff>104775</xdr:colOff>
                    <xdr:row>8</xdr:row>
                    <xdr:rowOff>9525</xdr:rowOff>
                  </from>
                  <to>
                    <xdr:col>0</xdr:col>
                    <xdr:colOff>314325</xdr:colOff>
                    <xdr:row>9</xdr:row>
                    <xdr:rowOff>0</xdr:rowOff>
                  </to>
                </anchor>
              </controlPr>
            </control>
          </mc:Choice>
        </mc:AlternateContent>
        <mc:AlternateContent xmlns:mc="http://schemas.openxmlformats.org/markup-compatibility/2006">
          <mc:Choice Requires="x14">
            <control shapeId="5253" r:id="rId10" name="Check Box 133">
              <controlPr defaultSize="0" autoFill="0" autoLine="0" autoPict="0">
                <anchor moveWithCells="1">
                  <from>
                    <xdr:col>0</xdr:col>
                    <xdr:colOff>104775</xdr:colOff>
                    <xdr:row>12</xdr:row>
                    <xdr:rowOff>9525</xdr:rowOff>
                  </from>
                  <to>
                    <xdr:col>0</xdr:col>
                    <xdr:colOff>314325</xdr:colOff>
                    <xdr:row>13</xdr:row>
                    <xdr:rowOff>0</xdr:rowOff>
                  </to>
                </anchor>
              </controlPr>
            </control>
          </mc:Choice>
        </mc:AlternateContent>
        <mc:AlternateContent xmlns:mc="http://schemas.openxmlformats.org/markup-compatibility/2006">
          <mc:Choice Requires="x14">
            <control shapeId="5254" r:id="rId11" name="Check Box 134">
              <controlPr defaultSize="0" autoFill="0" autoLine="0" autoPict="0">
                <anchor moveWithCells="1">
                  <from>
                    <xdr:col>0</xdr:col>
                    <xdr:colOff>104775</xdr:colOff>
                    <xdr:row>13</xdr:row>
                    <xdr:rowOff>9525</xdr:rowOff>
                  </from>
                  <to>
                    <xdr:col>0</xdr:col>
                    <xdr:colOff>314325</xdr:colOff>
                    <xdr:row>14</xdr:row>
                    <xdr:rowOff>0</xdr:rowOff>
                  </to>
                </anchor>
              </controlPr>
            </control>
          </mc:Choice>
        </mc:AlternateContent>
        <mc:AlternateContent xmlns:mc="http://schemas.openxmlformats.org/markup-compatibility/2006">
          <mc:Choice Requires="x14">
            <control shapeId="5255" r:id="rId12" name="Check Box 135">
              <controlPr defaultSize="0" autoFill="0" autoLine="0" autoPict="0">
                <anchor moveWithCells="1">
                  <from>
                    <xdr:col>0</xdr:col>
                    <xdr:colOff>104775</xdr:colOff>
                    <xdr:row>14</xdr:row>
                    <xdr:rowOff>9525</xdr:rowOff>
                  </from>
                  <to>
                    <xdr:col>0</xdr:col>
                    <xdr:colOff>314325</xdr:colOff>
                    <xdr:row>15</xdr:row>
                    <xdr:rowOff>0</xdr:rowOff>
                  </to>
                </anchor>
              </controlPr>
            </control>
          </mc:Choice>
        </mc:AlternateContent>
        <mc:AlternateContent xmlns:mc="http://schemas.openxmlformats.org/markup-compatibility/2006">
          <mc:Choice Requires="x14">
            <control shapeId="5256" r:id="rId13" name="Check Box 136">
              <controlPr defaultSize="0" autoFill="0" autoLine="0" autoPict="0">
                <anchor moveWithCells="1">
                  <from>
                    <xdr:col>0</xdr:col>
                    <xdr:colOff>104775</xdr:colOff>
                    <xdr:row>18</xdr:row>
                    <xdr:rowOff>9525</xdr:rowOff>
                  </from>
                  <to>
                    <xdr:col>0</xdr:col>
                    <xdr:colOff>314325</xdr:colOff>
                    <xdr:row>19</xdr:row>
                    <xdr:rowOff>0</xdr:rowOff>
                  </to>
                </anchor>
              </controlPr>
            </control>
          </mc:Choice>
        </mc:AlternateContent>
        <mc:AlternateContent xmlns:mc="http://schemas.openxmlformats.org/markup-compatibility/2006">
          <mc:Choice Requires="x14">
            <control shapeId="5257" r:id="rId14" name="Check Box 137">
              <controlPr defaultSize="0" autoFill="0" autoLine="0" autoPict="0">
                <anchor moveWithCells="1">
                  <from>
                    <xdr:col>0</xdr:col>
                    <xdr:colOff>104775</xdr:colOff>
                    <xdr:row>19</xdr:row>
                    <xdr:rowOff>9525</xdr:rowOff>
                  </from>
                  <to>
                    <xdr:col>0</xdr:col>
                    <xdr:colOff>314325</xdr:colOff>
                    <xdr:row>20</xdr:row>
                    <xdr:rowOff>0</xdr:rowOff>
                  </to>
                </anchor>
              </controlPr>
            </control>
          </mc:Choice>
        </mc:AlternateContent>
        <mc:AlternateContent xmlns:mc="http://schemas.openxmlformats.org/markup-compatibility/2006">
          <mc:Choice Requires="x14">
            <control shapeId="5258" r:id="rId15" name="Check Box 138">
              <controlPr defaultSize="0" autoFill="0" autoLine="0" autoPict="0">
                <anchor moveWithCells="1">
                  <from>
                    <xdr:col>0</xdr:col>
                    <xdr:colOff>104775</xdr:colOff>
                    <xdr:row>23</xdr:row>
                    <xdr:rowOff>9525</xdr:rowOff>
                  </from>
                  <to>
                    <xdr:col>0</xdr:col>
                    <xdr:colOff>314325</xdr:colOff>
                    <xdr:row>24</xdr:row>
                    <xdr:rowOff>0</xdr:rowOff>
                  </to>
                </anchor>
              </controlPr>
            </control>
          </mc:Choice>
        </mc:AlternateContent>
        <mc:AlternateContent xmlns:mc="http://schemas.openxmlformats.org/markup-compatibility/2006">
          <mc:Choice Requires="x14">
            <control shapeId="5259" r:id="rId16" name="Check Box 139">
              <controlPr defaultSize="0" autoFill="0" autoLine="0" autoPict="0">
                <anchor moveWithCells="1">
                  <from>
                    <xdr:col>0</xdr:col>
                    <xdr:colOff>104775</xdr:colOff>
                    <xdr:row>24</xdr:row>
                    <xdr:rowOff>9525</xdr:rowOff>
                  </from>
                  <to>
                    <xdr:col>0</xdr:col>
                    <xdr:colOff>314325</xdr:colOff>
                    <xdr:row>25</xdr:row>
                    <xdr:rowOff>0</xdr:rowOff>
                  </to>
                </anchor>
              </controlPr>
            </control>
          </mc:Choice>
        </mc:AlternateContent>
        <mc:AlternateContent xmlns:mc="http://schemas.openxmlformats.org/markup-compatibility/2006">
          <mc:Choice Requires="x14">
            <control shapeId="5260" r:id="rId17" name="Check Box 140">
              <controlPr defaultSize="0" autoFill="0" autoLine="0" autoPict="0">
                <anchor moveWithCells="1">
                  <from>
                    <xdr:col>0</xdr:col>
                    <xdr:colOff>104775</xdr:colOff>
                    <xdr:row>25</xdr:row>
                    <xdr:rowOff>9525</xdr:rowOff>
                  </from>
                  <to>
                    <xdr:col>0</xdr:col>
                    <xdr:colOff>314325</xdr:colOff>
                    <xdr:row>26</xdr:row>
                    <xdr:rowOff>0</xdr:rowOff>
                  </to>
                </anchor>
              </controlPr>
            </control>
          </mc:Choice>
        </mc:AlternateContent>
        <mc:AlternateContent xmlns:mc="http://schemas.openxmlformats.org/markup-compatibility/2006">
          <mc:Choice Requires="x14">
            <control shapeId="5261" r:id="rId18" name="Check Box 141">
              <controlPr defaultSize="0" autoFill="0" autoLine="0" autoPict="0">
                <anchor moveWithCells="1">
                  <from>
                    <xdr:col>0</xdr:col>
                    <xdr:colOff>104775</xdr:colOff>
                    <xdr:row>29</xdr:row>
                    <xdr:rowOff>9525</xdr:rowOff>
                  </from>
                  <to>
                    <xdr:col>0</xdr:col>
                    <xdr:colOff>314325</xdr:colOff>
                    <xdr:row>30</xdr:row>
                    <xdr:rowOff>0</xdr:rowOff>
                  </to>
                </anchor>
              </controlPr>
            </control>
          </mc:Choice>
        </mc:AlternateContent>
        <mc:AlternateContent xmlns:mc="http://schemas.openxmlformats.org/markup-compatibility/2006">
          <mc:Choice Requires="x14">
            <control shapeId="5262" r:id="rId19" name="Check Box 142">
              <controlPr defaultSize="0" autoFill="0" autoLine="0" autoPict="0">
                <anchor moveWithCells="1">
                  <from>
                    <xdr:col>0</xdr:col>
                    <xdr:colOff>104775</xdr:colOff>
                    <xdr:row>30</xdr:row>
                    <xdr:rowOff>9525</xdr:rowOff>
                  </from>
                  <to>
                    <xdr:col>0</xdr:col>
                    <xdr:colOff>314325</xdr:colOff>
                    <xdr:row>31</xdr:row>
                    <xdr:rowOff>0</xdr:rowOff>
                  </to>
                </anchor>
              </controlPr>
            </control>
          </mc:Choice>
        </mc:AlternateContent>
        <mc:AlternateContent xmlns:mc="http://schemas.openxmlformats.org/markup-compatibility/2006">
          <mc:Choice Requires="x14">
            <control shapeId="5263" r:id="rId20" name="Check Box 143">
              <controlPr defaultSize="0" autoFill="0" autoLine="0" autoPict="0">
                <anchor moveWithCells="1">
                  <from>
                    <xdr:col>0</xdr:col>
                    <xdr:colOff>104775</xdr:colOff>
                    <xdr:row>31</xdr:row>
                    <xdr:rowOff>9525</xdr:rowOff>
                  </from>
                  <to>
                    <xdr:col>0</xdr:col>
                    <xdr:colOff>314325</xdr:colOff>
                    <xdr:row>32</xdr:row>
                    <xdr:rowOff>0</xdr:rowOff>
                  </to>
                </anchor>
              </controlPr>
            </control>
          </mc:Choice>
        </mc:AlternateContent>
        <mc:AlternateContent xmlns:mc="http://schemas.openxmlformats.org/markup-compatibility/2006">
          <mc:Choice Requires="x14">
            <control shapeId="5264" r:id="rId21" name="Check Box 144">
              <controlPr defaultSize="0" autoFill="0" autoLine="0" autoPict="0">
                <anchor moveWithCells="1">
                  <from>
                    <xdr:col>0</xdr:col>
                    <xdr:colOff>104775</xdr:colOff>
                    <xdr:row>36</xdr:row>
                    <xdr:rowOff>9525</xdr:rowOff>
                  </from>
                  <to>
                    <xdr:col>0</xdr:col>
                    <xdr:colOff>314325</xdr:colOff>
                    <xdr:row>37</xdr:row>
                    <xdr:rowOff>0</xdr:rowOff>
                  </to>
                </anchor>
              </controlPr>
            </control>
          </mc:Choice>
        </mc:AlternateContent>
        <mc:AlternateContent xmlns:mc="http://schemas.openxmlformats.org/markup-compatibility/2006">
          <mc:Choice Requires="x14">
            <control shapeId="5265" r:id="rId22" name="Check Box 145">
              <controlPr defaultSize="0" autoFill="0" autoLine="0" autoPict="0">
                <anchor moveWithCells="1">
                  <from>
                    <xdr:col>0</xdr:col>
                    <xdr:colOff>104775</xdr:colOff>
                    <xdr:row>37</xdr:row>
                    <xdr:rowOff>9525</xdr:rowOff>
                  </from>
                  <to>
                    <xdr:col>0</xdr:col>
                    <xdr:colOff>314325</xdr:colOff>
                    <xdr:row>38</xdr:row>
                    <xdr:rowOff>0</xdr:rowOff>
                  </to>
                </anchor>
              </controlPr>
            </control>
          </mc:Choice>
        </mc:AlternateContent>
        <mc:AlternateContent xmlns:mc="http://schemas.openxmlformats.org/markup-compatibility/2006">
          <mc:Choice Requires="x14">
            <control shapeId="5266" r:id="rId23" name="Check Box 146">
              <controlPr defaultSize="0" autoFill="0" autoLine="0" autoPict="0">
                <anchor moveWithCells="1">
                  <from>
                    <xdr:col>0</xdr:col>
                    <xdr:colOff>104775</xdr:colOff>
                    <xdr:row>38</xdr:row>
                    <xdr:rowOff>9525</xdr:rowOff>
                  </from>
                  <to>
                    <xdr:col>0</xdr:col>
                    <xdr:colOff>314325</xdr:colOff>
                    <xdr:row>39</xdr:row>
                    <xdr:rowOff>0</xdr:rowOff>
                  </to>
                </anchor>
              </controlPr>
            </control>
          </mc:Choice>
        </mc:AlternateContent>
        <mc:AlternateContent xmlns:mc="http://schemas.openxmlformats.org/markup-compatibility/2006">
          <mc:Choice Requires="x14">
            <control shapeId="5267" r:id="rId24" name="Check Box 147">
              <controlPr defaultSize="0" autoFill="0" autoLine="0" autoPict="0">
                <anchor moveWithCells="1">
                  <from>
                    <xdr:col>0</xdr:col>
                    <xdr:colOff>104775</xdr:colOff>
                    <xdr:row>39</xdr:row>
                    <xdr:rowOff>9525</xdr:rowOff>
                  </from>
                  <to>
                    <xdr:col>0</xdr:col>
                    <xdr:colOff>314325</xdr:colOff>
                    <xdr:row>40</xdr:row>
                    <xdr:rowOff>0</xdr:rowOff>
                  </to>
                </anchor>
              </controlPr>
            </control>
          </mc:Choice>
        </mc:AlternateContent>
        <mc:AlternateContent xmlns:mc="http://schemas.openxmlformats.org/markup-compatibility/2006">
          <mc:Choice Requires="x14">
            <control shapeId="5268" r:id="rId25" name="Check Box 148">
              <controlPr defaultSize="0" autoFill="0" autoLine="0" autoPict="0">
                <anchor moveWithCells="1">
                  <from>
                    <xdr:col>0</xdr:col>
                    <xdr:colOff>104775</xdr:colOff>
                    <xdr:row>48</xdr:row>
                    <xdr:rowOff>9525</xdr:rowOff>
                  </from>
                  <to>
                    <xdr:col>0</xdr:col>
                    <xdr:colOff>314325</xdr:colOff>
                    <xdr:row>49</xdr:row>
                    <xdr:rowOff>0</xdr:rowOff>
                  </to>
                </anchor>
              </controlPr>
            </control>
          </mc:Choice>
        </mc:AlternateContent>
        <mc:AlternateContent xmlns:mc="http://schemas.openxmlformats.org/markup-compatibility/2006">
          <mc:Choice Requires="x14">
            <control shapeId="5269" r:id="rId26" name="Check Box 149">
              <controlPr defaultSize="0" autoFill="0" autoLine="0" autoPict="0">
                <anchor moveWithCells="1">
                  <from>
                    <xdr:col>0</xdr:col>
                    <xdr:colOff>104775</xdr:colOff>
                    <xdr:row>49</xdr:row>
                    <xdr:rowOff>9525</xdr:rowOff>
                  </from>
                  <to>
                    <xdr:col>0</xdr:col>
                    <xdr:colOff>314325</xdr:colOff>
                    <xdr:row>50</xdr:row>
                    <xdr:rowOff>0</xdr:rowOff>
                  </to>
                </anchor>
              </controlPr>
            </control>
          </mc:Choice>
        </mc:AlternateContent>
        <mc:AlternateContent xmlns:mc="http://schemas.openxmlformats.org/markup-compatibility/2006">
          <mc:Choice Requires="x14">
            <control shapeId="5270" r:id="rId27" name="Check Box 150">
              <controlPr defaultSize="0" autoFill="0" autoLine="0" autoPict="0">
                <anchor moveWithCells="1">
                  <from>
                    <xdr:col>0</xdr:col>
                    <xdr:colOff>104775</xdr:colOff>
                    <xdr:row>50</xdr:row>
                    <xdr:rowOff>9525</xdr:rowOff>
                  </from>
                  <to>
                    <xdr:col>0</xdr:col>
                    <xdr:colOff>314325</xdr:colOff>
                    <xdr:row>51</xdr:row>
                    <xdr:rowOff>0</xdr:rowOff>
                  </to>
                </anchor>
              </controlPr>
            </control>
          </mc:Choice>
        </mc:AlternateContent>
        <mc:AlternateContent xmlns:mc="http://schemas.openxmlformats.org/markup-compatibility/2006">
          <mc:Choice Requires="x14">
            <control shapeId="5271" r:id="rId28" name="Check Box 151">
              <controlPr defaultSize="0" autoFill="0" autoLine="0" autoPict="0">
                <anchor moveWithCells="1">
                  <from>
                    <xdr:col>0</xdr:col>
                    <xdr:colOff>104775</xdr:colOff>
                    <xdr:row>54</xdr:row>
                    <xdr:rowOff>9525</xdr:rowOff>
                  </from>
                  <to>
                    <xdr:col>0</xdr:col>
                    <xdr:colOff>314325</xdr:colOff>
                    <xdr:row>54</xdr:row>
                    <xdr:rowOff>200025</xdr:rowOff>
                  </to>
                </anchor>
              </controlPr>
            </control>
          </mc:Choice>
        </mc:AlternateContent>
        <mc:AlternateContent xmlns:mc="http://schemas.openxmlformats.org/markup-compatibility/2006">
          <mc:Choice Requires="x14">
            <control shapeId="5272" r:id="rId29" name="Check Box 152">
              <controlPr defaultSize="0" autoFill="0" autoLine="0" autoPict="0">
                <anchor moveWithCells="1">
                  <from>
                    <xdr:col>0</xdr:col>
                    <xdr:colOff>104775</xdr:colOff>
                    <xdr:row>55</xdr:row>
                    <xdr:rowOff>9525</xdr:rowOff>
                  </from>
                  <to>
                    <xdr:col>0</xdr:col>
                    <xdr:colOff>314325</xdr:colOff>
                    <xdr:row>55</xdr:row>
                    <xdr:rowOff>200025</xdr:rowOff>
                  </to>
                </anchor>
              </controlPr>
            </control>
          </mc:Choice>
        </mc:AlternateContent>
        <mc:AlternateContent xmlns:mc="http://schemas.openxmlformats.org/markup-compatibility/2006">
          <mc:Choice Requires="x14">
            <control shapeId="5273" r:id="rId30" name="Check Box 153">
              <controlPr defaultSize="0" autoFill="0" autoLine="0" autoPict="0">
                <anchor moveWithCells="1">
                  <from>
                    <xdr:col>0</xdr:col>
                    <xdr:colOff>104775</xdr:colOff>
                    <xdr:row>56</xdr:row>
                    <xdr:rowOff>9525</xdr:rowOff>
                  </from>
                  <to>
                    <xdr:col>0</xdr:col>
                    <xdr:colOff>314325</xdr:colOff>
                    <xdr:row>56</xdr:row>
                    <xdr:rowOff>200025</xdr:rowOff>
                  </to>
                </anchor>
              </controlPr>
            </control>
          </mc:Choice>
        </mc:AlternateContent>
        <mc:AlternateContent xmlns:mc="http://schemas.openxmlformats.org/markup-compatibility/2006">
          <mc:Choice Requires="x14">
            <control shapeId="5274" r:id="rId31" name="Check Box 154">
              <controlPr defaultSize="0" autoFill="0" autoLine="0" autoPict="0">
                <anchor moveWithCells="1">
                  <from>
                    <xdr:col>0</xdr:col>
                    <xdr:colOff>104775</xdr:colOff>
                    <xdr:row>60</xdr:row>
                    <xdr:rowOff>9525</xdr:rowOff>
                  </from>
                  <to>
                    <xdr:col>0</xdr:col>
                    <xdr:colOff>314325</xdr:colOff>
                    <xdr:row>61</xdr:row>
                    <xdr:rowOff>0</xdr:rowOff>
                  </to>
                </anchor>
              </controlPr>
            </control>
          </mc:Choice>
        </mc:AlternateContent>
        <mc:AlternateContent xmlns:mc="http://schemas.openxmlformats.org/markup-compatibility/2006">
          <mc:Choice Requires="x14">
            <control shapeId="5275" r:id="rId32" name="Check Box 155">
              <controlPr defaultSize="0" autoFill="0" autoLine="0" autoPict="0">
                <anchor moveWithCells="1">
                  <from>
                    <xdr:col>0</xdr:col>
                    <xdr:colOff>104775</xdr:colOff>
                    <xdr:row>61</xdr:row>
                    <xdr:rowOff>9525</xdr:rowOff>
                  </from>
                  <to>
                    <xdr:col>0</xdr:col>
                    <xdr:colOff>314325</xdr:colOff>
                    <xdr:row>62</xdr:row>
                    <xdr:rowOff>0</xdr:rowOff>
                  </to>
                </anchor>
              </controlPr>
            </control>
          </mc:Choice>
        </mc:AlternateContent>
        <mc:AlternateContent xmlns:mc="http://schemas.openxmlformats.org/markup-compatibility/2006">
          <mc:Choice Requires="x14">
            <control shapeId="5276" r:id="rId33" name="Check Box 156">
              <controlPr defaultSize="0" autoFill="0" autoLine="0" autoPict="0">
                <anchor moveWithCells="1">
                  <from>
                    <xdr:col>0</xdr:col>
                    <xdr:colOff>104775</xdr:colOff>
                    <xdr:row>65</xdr:row>
                    <xdr:rowOff>9525</xdr:rowOff>
                  </from>
                  <to>
                    <xdr:col>0</xdr:col>
                    <xdr:colOff>314325</xdr:colOff>
                    <xdr:row>66</xdr:row>
                    <xdr:rowOff>0</xdr:rowOff>
                  </to>
                </anchor>
              </controlPr>
            </control>
          </mc:Choice>
        </mc:AlternateContent>
        <mc:AlternateContent xmlns:mc="http://schemas.openxmlformats.org/markup-compatibility/2006">
          <mc:Choice Requires="x14">
            <control shapeId="5277" r:id="rId34" name="Check Box 157">
              <controlPr defaultSize="0" autoFill="0" autoLine="0" autoPict="0">
                <anchor moveWithCells="1">
                  <from>
                    <xdr:col>0</xdr:col>
                    <xdr:colOff>104775</xdr:colOff>
                    <xdr:row>66</xdr:row>
                    <xdr:rowOff>9525</xdr:rowOff>
                  </from>
                  <to>
                    <xdr:col>0</xdr:col>
                    <xdr:colOff>314325</xdr:colOff>
                    <xdr:row>67</xdr:row>
                    <xdr:rowOff>0</xdr:rowOff>
                  </to>
                </anchor>
              </controlPr>
            </control>
          </mc:Choice>
        </mc:AlternateContent>
        <mc:AlternateContent xmlns:mc="http://schemas.openxmlformats.org/markup-compatibility/2006">
          <mc:Choice Requires="x14">
            <control shapeId="5278" r:id="rId35" name="Check Box 158">
              <controlPr defaultSize="0" autoFill="0" autoLine="0" autoPict="0">
                <anchor moveWithCells="1">
                  <from>
                    <xdr:col>0</xdr:col>
                    <xdr:colOff>104775</xdr:colOff>
                    <xdr:row>67</xdr:row>
                    <xdr:rowOff>9525</xdr:rowOff>
                  </from>
                  <to>
                    <xdr:col>0</xdr:col>
                    <xdr:colOff>314325</xdr:colOff>
                    <xdr:row>68</xdr:row>
                    <xdr:rowOff>0</xdr:rowOff>
                  </to>
                </anchor>
              </controlPr>
            </control>
          </mc:Choice>
        </mc:AlternateContent>
        <mc:AlternateContent xmlns:mc="http://schemas.openxmlformats.org/markup-compatibility/2006">
          <mc:Choice Requires="x14">
            <control shapeId="5279" r:id="rId36" name="Check Box 159">
              <controlPr locked="0" defaultSize="0" autoFill="0" autoLine="0" autoPict="0">
                <anchor moveWithCells="1">
                  <from>
                    <xdr:col>0</xdr:col>
                    <xdr:colOff>104775</xdr:colOff>
                    <xdr:row>6</xdr:row>
                    <xdr:rowOff>0</xdr:rowOff>
                  </from>
                  <to>
                    <xdr:col>1</xdr:col>
                    <xdr:colOff>19050</xdr:colOff>
                    <xdr:row>7</xdr:row>
                    <xdr:rowOff>9525</xdr:rowOff>
                  </to>
                </anchor>
              </controlPr>
            </control>
          </mc:Choice>
        </mc:AlternateContent>
        <mc:AlternateContent xmlns:mc="http://schemas.openxmlformats.org/markup-compatibility/2006">
          <mc:Choice Requires="x14">
            <control shapeId="5280" r:id="rId37" name="Check Box 160">
              <controlPr locked="0" defaultSize="0" autoFill="0" autoLine="0" autoPict="0">
                <anchor moveWithCells="1">
                  <from>
                    <xdr:col>0</xdr:col>
                    <xdr:colOff>104775</xdr:colOff>
                    <xdr:row>7</xdr:row>
                    <xdr:rowOff>19050</xdr:rowOff>
                  </from>
                  <to>
                    <xdr:col>1</xdr:col>
                    <xdr:colOff>19050</xdr:colOff>
                    <xdr:row>7</xdr:row>
                    <xdr:rowOff>180975</xdr:rowOff>
                  </to>
                </anchor>
              </controlPr>
            </control>
          </mc:Choice>
        </mc:AlternateContent>
        <mc:AlternateContent xmlns:mc="http://schemas.openxmlformats.org/markup-compatibility/2006">
          <mc:Choice Requires="x14">
            <control shapeId="5281" r:id="rId38" name="Check Box 161">
              <controlPr locked="0" defaultSize="0" autoFill="0" autoLine="0" autoPict="0">
                <anchor moveWithCells="1">
                  <from>
                    <xdr:col>0</xdr:col>
                    <xdr:colOff>104775</xdr:colOff>
                    <xdr:row>8</xdr:row>
                    <xdr:rowOff>19050</xdr:rowOff>
                  </from>
                  <to>
                    <xdr:col>1</xdr:col>
                    <xdr:colOff>19050</xdr:colOff>
                    <xdr:row>8</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9">
    <tabColor rgb="FFAEAEAE"/>
  </sheetPr>
  <dimension ref="A1:O15"/>
  <sheetViews>
    <sheetView showGridLines="0" showRuler="0" view="pageLayout" zoomScaleNormal="100" workbookViewId="0">
      <selection activeCell="E5" sqref="E5"/>
    </sheetView>
  </sheetViews>
  <sheetFormatPr baseColWidth="10" defaultRowHeight="14.25" x14ac:dyDescent="0.2"/>
  <cols>
    <col min="1" max="1" width="4.125" bestFit="1" customWidth="1"/>
    <col min="2" max="2" width="53.625" customWidth="1"/>
    <col min="3" max="4" width="6.875" customWidth="1"/>
    <col min="5" max="5" width="43" customWidth="1"/>
    <col min="6" max="6" width="11.25" hidden="1" customWidth="1"/>
    <col min="7" max="7" width="14.25" hidden="1" customWidth="1"/>
    <col min="8" max="8" width="10" hidden="1" customWidth="1"/>
    <col min="9" max="9" width="4.625" hidden="1" customWidth="1"/>
    <col min="10" max="10" width="5.75" hidden="1" customWidth="1"/>
    <col min="11" max="11" width="7.625" hidden="1" customWidth="1"/>
    <col min="12" max="12" width="11.625" hidden="1" customWidth="1"/>
    <col min="13" max="13" width="66.5" hidden="1" customWidth="1"/>
    <col min="14" max="14" width="14.5" hidden="1" customWidth="1"/>
    <col min="15" max="15" width="15.625" hidden="1" customWidth="1"/>
    <col min="16" max="17" width="0" hidden="1" customWidth="1"/>
  </cols>
  <sheetData>
    <row r="1" spans="1:14" ht="23.25" customHeight="1" x14ac:dyDescent="0.25">
      <c r="A1" s="340" t="s">
        <v>598</v>
      </c>
      <c r="B1" s="340"/>
      <c r="C1" s="340"/>
      <c r="D1" s="340"/>
      <c r="E1" s="340"/>
      <c r="F1" s="47"/>
      <c r="G1" s="47"/>
      <c r="H1" s="23" t="s">
        <v>223</v>
      </c>
      <c r="I1" s="23" t="s">
        <v>225</v>
      </c>
      <c r="J1" s="23" t="s">
        <v>224</v>
      </c>
      <c r="K1" s="23" t="s">
        <v>226</v>
      </c>
      <c r="L1" s="23" t="s">
        <v>227</v>
      </c>
      <c r="M1" s="22" t="s">
        <v>220</v>
      </c>
      <c r="N1" s="343" t="s">
        <v>228</v>
      </c>
    </row>
    <row r="2" spans="1:14" ht="23.25" customHeight="1" x14ac:dyDescent="0.35">
      <c r="A2" s="344"/>
      <c r="B2" s="344"/>
      <c r="C2" s="344"/>
      <c r="D2" s="344"/>
      <c r="E2" s="344"/>
      <c r="F2" s="48"/>
      <c r="G2" s="48"/>
      <c r="H2" s="30" t="s">
        <v>221</v>
      </c>
      <c r="I2" s="24">
        <v>3</v>
      </c>
      <c r="J2" s="24">
        <v>2</v>
      </c>
      <c r="K2" s="24">
        <v>1</v>
      </c>
      <c r="L2" s="24">
        <v>0</v>
      </c>
      <c r="M2" s="25" t="s">
        <v>222</v>
      </c>
      <c r="N2" s="343"/>
    </row>
    <row r="3" spans="1:14" ht="25.5" customHeight="1" x14ac:dyDescent="0.2">
      <c r="A3" s="244" t="s">
        <v>595</v>
      </c>
      <c r="B3" s="244" t="s">
        <v>86</v>
      </c>
      <c r="C3" s="244" t="s">
        <v>512</v>
      </c>
      <c r="D3" s="244" t="s">
        <v>511</v>
      </c>
      <c r="E3" s="245" t="s">
        <v>596</v>
      </c>
      <c r="F3" s="52"/>
      <c r="G3" s="52"/>
      <c r="H3" s="26"/>
      <c r="I3" s="26"/>
      <c r="J3" s="26"/>
      <c r="K3" s="26"/>
      <c r="L3" s="26"/>
      <c r="M3" s="26"/>
      <c r="N3" s="343"/>
    </row>
    <row r="4" spans="1:14" ht="48" customHeight="1" x14ac:dyDescent="0.2">
      <c r="A4" s="31">
        <v>1</v>
      </c>
      <c r="B4" s="150" t="s">
        <v>590</v>
      </c>
      <c r="C4" s="32"/>
      <c r="D4" s="49"/>
      <c r="E4" s="246" t="s">
        <v>597</v>
      </c>
      <c r="F4" s="53"/>
      <c r="G4" s="53" t="b">
        <v>0</v>
      </c>
      <c r="H4" s="50"/>
      <c r="I4" s="28"/>
      <c r="J4" s="28"/>
      <c r="K4" s="28"/>
      <c r="L4" s="28"/>
      <c r="M4" s="28"/>
      <c r="N4" s="343"/>
    </row>
    <row r="5" spans="1:14" ht="45" customHeight="1" x14ac:dyDescent="0.2">
      <c r="A5" s="31">
        <v>2</v>
      </c>
      <c r="B5" s="150" t="s">
        <v>591</v>
      </c>
      <c r="C5" s="27"/>
      <c r="D5" s="49"/>
      <c r="E5" s="246" t="s">
        <v>597</v>
      </c>
      <c r="F5" s="53"/>
      <c r="G5" s="53" t="b">
        <v>0</v>
      </c>
      <c r="H5" s="50"/>
      <c r="I5" s="28"/>
      <c r="J5" s="28"/>
      <c r="K5" s="28"/>
      <c r="L5" s="28"/>
      <c r="M5" s="29"/>
      <c r="N5" s="343"/>
    </row>
    <row r="6" spans="1:14" ht="45" customHeight="1" x14ac:dyDescent="0.2">
      <c r="A6" s="31">
        <v>3</v>
      </c>
      <c r="B6" s="150" t="s">
        <v>94</v>
      </c>
      <c r="C6" s="27"/>
      <c r="D6" s="49"/>
      <c r="E6" s="246" t="s">
        <v>597</v>
      </c>
      <c r="F6" s="53" t="s">
        <v>256</v>
      </c>
      <c r="G6" s="53" t="b">
        <v>0</v>
      </c>
      <c r="H6" s="50"/>
      <c r="I6" s="28"/>
      <c r="J6" s="28"/>
      <c r="K6" s="28"/>
      <c r="L6" s="28"/>
      <c r="M6" s="28"/>
      <c r="N6" s="343"/>
    </row>
    <row r="7" spans="1:14" ht="51.75" customHeight="1" x14ac:dyDescent="0.2">
      <c r="A7" s="31">
        <v>4</v>
      </c>
      <c r="B7" s="150" t="s">
        <v>95</v>
      </c>
      <c r="C7" s="27"/>
      <c r="D7" s="49"/>
      <c r="E7" s="246" t="s">
        <v>597</v>
      </c>
      <c r="F7" s="53" t="s">
        <v>256</v>
      </c>
      <c r="G7" s="53" t="b">
        <v>0</v>
      </c>
      <c r="H7" s="50"/>
      <c r="I7" s="28"/>
      <c r="J7" s="28"/>
      <c r="K7" s="28"/>
      <c r="L7" s="28"/>
      <c r="M7" s="28"/>
      <c r="N7" s="343"/>
    </row>
    <row r="8" spans="1:14" ht="51" customHeight="1" x14ac:dyDescent="0.2">
      <c r="A8" s="31">
        <v>5</v>
      </c>
      <c r="B8" s="150" t="s">
        <v>592</v>
      </c>
      <c r="C8" s="27"/>
      <c r="D8" s="49"/>
      <c r="E8" s="246" t="s">
        <v>597</v>
      </c>
      <c r="F8" s="53"/>
      <c r="G8" s="53" t="b">
        <v>0</v>
      </c>
      <c r="H8" s="50"/>
      <c r="I8" s="28"/>
      <c r="J8" s="28"/>
      <c r="K8" s="28"/>
      <c r="L8" s="28"/>
      <c r="M8" s="28"/>
      <c r="N8" s="343"/>
    </row>
    <row r="9" spans="1:14" ht="45" customHeight="1" x14ac:dyDescent="0.2">
      <c r="A9" s="31">
        <v>6</v>
      </c>
      <c r="B9" s="150" t="s">
        <v>137</v>
      </c>
      <c r="C9" s="27"/>
      <c r="D9" s="49"/>
      <c r="E9" s="246" t="s">
        <v>597</v>
      </c>
      <c r="F9" s="53"/>
      <c r="G9" s="53" t="b">
        <v>0</v>
      </c>
      <c r="H9" s="50"/>
      <c r="I9" s="28"/>
      <c r="J9" s="28"/>
      <c r="K9" s="28"/>
      <c r="L9" s="28"/>
      <c r="M9" s="28"/>
      <c r="N9" s="343"/>
    </row>
    <row r="10" spans="1:14" ht="45" customHeight="1" x14ac:dyDescent="0.2">
      <c r="A10" s="31">
        <v>7</v>
      </c>
      <c r="B10" s="150" t="s">
        <v>139</v>
      </c>
      <c r="C10" s="27"/>
      <c r="D10" s="49"/>
      <c r="E10" s="246" t="s">
        <v>597</v>
      </c>
      <c r="F10" s="53"/>
      <c r="G10" s="53" t="b">
        <v>0</v>
      </c>
      <c r="H10" s="50"/>
      <c r="I10" s="28"/>
      <c r="J10" s="28"/>
      <c r="K10" s="28"/>
      <c r="L10" s="28"/>
      <c r="M10" s="28"/>
      <c r="N10" s="343"/>
    </row>
    <row r="11" spans="1:14" ht="45" customHeight="1" x14ac:dyDescent="0.2">
      <c r="A11" s="31">
        <v>8</v>
      </c>
      <c r="B11" s="150" t="s">
        <v>593</v>
      </c>
      <c r="C11" s="27"/>
      <c r="D11" s="49"/>
      <c r="E11" s="246" t="s">
        <v>597</v>
      </c>
      <c r="F11" s="53"/>
      <c r="G11" s="53" t="b">
        <v>0</v>
      </c>
      <c r="H11" s="50"/>
      <c r="I11" s="28"/>
      <c r="J11" s="28"/>
      <c r="K11" s="28"/>
      <c r="L11" s="28"/>
      <c r="M11" s="28"/>
      <c r="N11" s="343"/>
    </row>
    <row r="12" spans="1:14" ht="45" customHeight="1" x14ac:dyDescent="0.2">
      <c r="A12" s="31">
        <v>9</v>
      </c>
      <c r="B12" s="150" t="s">
        <v>594</v>
      </c>
      <c r="C12" s="27"/>
      <c r="D12" s="49"/>
      <c r="E12" s="246" t="s">
        <v>597</v>
      </c>
      <c r="F12" s="53"/>
      <c r="G12" s="53" t="b">
        <v>0</v>
      </c>
      <c r="H12" s="51"/>
      <c r="I12" s="27"/>
      <c r="J12" s="27"/>
      <c r="K12" s="27"/>
      <c r="L12" s="27"/>
      <c r="M12" s="27"/>
      <c r="N12" s="343"/>
    </row>
    <row r="15" spans="1:14" x14ac:dyDescent="0.2">
      <c r="F15" t="s">
        <v>257</v>
      </c>
      <c r="G15" t="str">
        <f>IF(AND(AND(G6,G7),COUNTIF(G4:G12,TRUE)&gt;=4),"bestanden","nicht bestanden")</f>
        <v>nicht bestanden</v>
      </c>
    </row>
  </sheetData>
  <sheetProtection password="B905" sheet="1" objects="1" scenarios="1"/>
  <mergeCells count="3">
    <mergeCell ref="N1:N12"/>
    <mergeCell ref="A2:E2"/>
    <mergeCell ref="A1:E1"/>
  </mergeCells>
  <conditionalFormatting sqref="G15">
    <cfRule type="expression" dxfId="24" priority="1">
      <formula>IF($G$15="nicht bestanden",TRUE,FALSE)</formula>
    </cfRule>
    <cfRule type="expression" dxfId="23" priority="2">
      <formula>IF($G$15="bestanden",TRUE,FALSE)</formula>
    </cfRule>
  </conditionalFormatting>
  <pageMargins left="0.7" right="0.7" top="0.75" bottom="0.75" header="0.3" footer="0.3"/>
  <pageSetup paperSize="9" orientation="landscape" horizontalDpi="90" verticalDpi="90" r:id="rId1"/>
  <headerFooter>
    <oddHeader>&amp;R&amp;G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1745" r:id="rId5" name="Check Box 1">
              <controlPr defaultSize="0" autoFill="0" autoLine="0" autoPict="0">
                <anchor moveWithCells="1">
                  <from>
                    <xdr:col>2</xdr:col>
                    <xdr:colOff>152400</xdr:colOff>
                    <xdr:row>3</xdr:row>
                    <xdr:rowOff>190500</xdr:rowOff>
                  </from>
                  <to>
                    <xdr:col>2</xdr:col>
                    <xdr:colOff>371475</xdr:colOff>
                    <xdr:row>3</xdr:row>
                    <xdr:rowOff>419100</xdr:rowOff>
                  </to>
                </anchor>
              </controlPr>
            </control>
          </mc:Choice>
        </mc:AlternateContent>
        <mc:AlternateContent xmlns:mc="http://schemas.openxmlformats.org/markup-compatibility/2006">
          <mc:Choice Requires="x14">
            <control shapeId="31746" r:id="rId6" name="Check Box 2">
              <controlPr defaultSize="0" autoFill="0" autoLine="0" autoPict="0">
                <anchor moveWithCells="1">
                  <from>
                    <xdr:col>2</xdr:col>
                    <xdr:colOff>152400</xdr:colOff>
                    <xdr:row>4</xdr:row>
                    <xdr:rowOff>190500</xdr:rowOff>
                  </from>
                  <to>
                    <xdr:col>2</xdr:col>
                    <xdr:colOff>371475</xdr:colOff>
                    <xdr:row>4</xdr:row>
                    <xdr:rowOff>419100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2</xdr:col>
                    <xdr:colOff>152400</xdr:colOff>
                    <xdr:row>5</xdr:row>
                    <xdr:rowOff>190500</xdr:rowOff>
                  </from>
                  <to>
                    <xdr:col>2</xdr:col>
                    <xdr:colOff>371475</xdr:colOff>
                    <xdr:row>5</xdr:row>
                    <xdr:rowOff>419100</xdr:rowOff>
                  </to>
                </anchor>
              </controlPr>
            </control>
          </mc:Choice>
        </mc:AlternateContent>
        <mc:AlternateContent xmlns:mc="http://schemas.openxmlformats.org/markup-compatibility/2006">
          <mc:Choice Requires="x14">
            <control shapeId="31748" r:id="rId8" name="Check Box 4">
              <controlPr defaultSize="0" autoFill="0" autoLine="0" autoPict="0">
                <anchor moveWithCells="1">
                  <from>
                    <xdr:col>2</xdr:col>
                    <xdr:colOff>152400</xdr:colOff>
                    <xdr:row>6</xdr:row>
                    <xdr:rowOff>190500</xdr:rowOff>
                  </from>
                  <to>
                    <xdr:col>2</xdr:col>
                    <xdr:colOff>371475</xdr:colOff>
                    <xdr:row>6</xdr:row>
                    <xdr:rowOff>419100</xdr:rowOff>
                  </to>
                </anchor>
              </controlPr>
            </control>
          </mc:Choice>
        </mc:AlternateContent>
        <mc:AlternateContent xmlns:mc="http://schemas.openxmlformats.org/markup-compatibility/2006">
          <mc:Choice Requires="x14">
            <control shapeId="31749" r:id="rId9" name="Check Box 5">
              <controlPr defaultSize="0" autoFill="0" autoLine="0" autoPict="0">
                <anchor moveWithCells="1">
                  <from>
                    <xdr:col>2</xdr:col>
                    <xdr:colOff>152400</xdr:colOff>
                    <xdr:row>7</xdr:row>
                    <xdr:rowOff>190500</xdr:rowOff>
                  </from>
                  <to>
                    <xdr:col>2</xdr:col>
                    <xdr:colOff>371475</xdr:colOff>
                    <xdr:row>7</xdr:row>
                    <xdr:rowOff>419100</xdr:rowOff>
                  </to>
                </anchor>
              </controlPr>
            </control>
          </mc:Choice>
        </mc:AlternateContent>
        <mc:AlternateContent xmlns:mc="http://schemas.openxmlformats.org/markup-compatibility/2006">
          <mc:Choice Requires="x14">
            <control shapeId="31750" r:id="rId10" name="Check Box 6">
              <controlPr defaultSize="0" autoFill="0" autoLine="0" autoPict="0">
                <anchor moveWithCells="1">
                  <from>
                    <xdr:col>2</xdr:col>
                    <xdr:colOff>152400</xdr:colOff>
                    <xdr:row>8</xdr:row>
                    <xdr:rowOff>190500</xdr:rowOff>
                  </from>
                  <to>
                    <xdr:col>2</xdr:col>
                    <xdr:colOff>371475</xdr:colOff>
                    <xdr:row>8</xdr:row>
                    <xdr:rowOff>419100</xdr:rowOff>
                  </to>
                </anchor>
              </controlPr>
            </control>
          </mc:Choice>
        </mc:AlternateContent>
        <mc:AlternateContent xmlns:mc="http://schemas.openxmlformats.org/markup-compatibility/2006">
          <mc:Choice Requires="x14">
            <control shapeId="31751" r:id="rId11" name="Check Box 7">
              <controlPr defaultSize="0" autoFill="0" autoLine="0" autoPict="0">
                <anchor moveWithCells="1">
                  <from>
                    <xdr:col>2</xdr:col>
                    <xdr:colOff>152400</xdr:colOff>
                    <xdr:row>9</xdr:row>
                    <xdr:rowOff>190500</xdr:rowOff>
                  </from>
                  <to>
                    <xdr:col>2</xdr:col>
                    <xdr:colOff>371475</xdr:colOff>
                    <xdr:row>9</xdr:row>
                    <xdr:rowOff>419100</xdr:rowOff>
                  </to>
                </anchor>
              </controlPr>
            </control>
          </mc:Choice>
        </mc:AlternateContent>
        <mc:AlternateContent xmlns:mc="http://schemas.openxmlformats.org/markup-compatibility/2006">
          <mc:Choice Requires="x14">
            <control shapeId="31752" r:id="rId12" name="Check Box 8">
              <controlPr defaultSize="0" autoFill="0" autoLine="0" autoPict="0">
                <anchor moveWithCells="1">
                  <from>
                    <xdr:col>2</xdr:col>
                    <xdr:colOff>152400</xdr:colOff>
                    <xdr:row>10</xdr:row>
                    <xdr:rowOff>190500</xdr:rowOff>
                  </from>
                  <to>
                    <xdr:col>2</xdr:col>
                    <xdr:colOff>371475</xdr:colOff>
                    <xdr:row>10</xdr:row>
                    <xdr:rowOff>419100</xdr:rowOff>
                  </to>
                </anchor>
              </controlPr>
            </control>
          </mc:Choice>
        </mc:AlternateContent>
        <mc:AlternateContent xmlns:mc="http://schemas.openxmlformats.org/markup-compatibility/2006">
          <mc:Choice Requires="x14">
            <control shapeId="31753" r:id="rId13" name="Check Box 9">
              <controlPr defaultSize="0" autoFill="0" autoLine="0" autoPict="0">
                <anchor moveWithCells="1">
                  <from>
                    <xdr:col>2</xdr:col>
                    <xdr:colOff>152400</xdr:colOff>
                    <xdr:row>11</xdr:row>
                    <xdr:rowOff>190500</xdr:rowOff>
                  </from>
                  <to>
                    <xdr:col>2</xdr:col>
                    <xdr:colOff>371475</xdr:colOff>
                    <xdr:row>11</xdr:row>
                    <xdr:rowOff>419100</xdr:rowOff>
                  </to>
                </anchor>
              </controlPr>
            </control>
          </mc:Choice>
        </mc:AlternateContent>
        <mc:AlternateContent xmlns:mc="http://schemas.openxmlformats.org/markup-compatibility/2006">
          <mc:Choice Requires="x14">
            <control shapeId="31754" r:id="rId14" name="Check Box 10">
              <controlPr defaultSize="0" autoFill="0" autoLine="0" autoPict="0">
                <anchor moveWithCells="1">
                  <from>
                    <xdr:col>3</xdr:col>
                    <xdr:colOff>152400</xdr:colOff>
                    <xdr:row>3</xdr:row>
                    <xdr:rowOff>190500</xdr:rowOff>
                  </from>
                  <to>
                    <xdr:col>3</xdr:col>
                    <xdr:colOff>371475</xdr:colOff>
                    <xdr:row>3</xdr:row>
                    <xdr:rowOff>419100</xdr:rowOff>
                  </to>
                </anchor>
              </controlPr>
            </control>
          </mc:Choice>
        </mc:AlternateContent>
        <mc:AlternateContent xmlns:mc="http://schemas.openxmlformats.org/markup-compatibility/2006">
          <mc:Choice Requires="x14">
            <control shapeId="31755" r:id="rId15" name="Check Box 11">
              <controlPr defaultSize="0" autoFill="0" autoLine="0" autoPict="0">
                <anchor moveWithCells="1">
                  <from>
                    <xdr:col>3</xdr:col>
                    <xdr:colOff>152400</xdr:colOff>
                    <xdr:row>4</xdr:row>
                    <xdr:rowOff>190500</xdr:rowOff>
                  </from>
                  <to>
                    <xdr:col>3</xdr:col>
                    <xdr:colOff>371475</xdr:colOff>
                    <xdr:row>4</xdr:row>
                    <xdr:rowOff>419100</xdr:rowOff>
                  </to>
                </anchor>
              </controlPr>
            </control>
          </mc:Choice>
        </mc:AlternateContent>
        <mc:AlternateContent xmlns:mc="http://schemas.openxmlformats.org/markup-compatibility/2006">
          <mc:Choice Requires="x14">
            <control shapeId="31756" r:id="rId16" name="Check Box 12">
              <controlPr defaultSize="0" autoFill="0" autoLine="0" autoPict="0">
                <anchor moveWithCells="1">
                  <from>
                    <xdr:col>3</xdr:col>
                    <xdr:colOff>152400</xdr:colOff>
                    <xdr:row>5</xdr:row>
                    <xdr:rowOff>190500</xdr:rowOff>
                  </from>
                  <to>
                    <xdr:col>3</xdr:col>
                    <xdr:colOff>371475</xdr:colOff>
                    <xdr:row>5</xdr:row>
                    <xdr:rowOff>419100</xdr:rowOff>
                  </to>
                </anchor>
              </controlPr>
            </control>
          </mc:Choice>
        </mc:AlternateContent>
        <mc:AlternateContent xmlns:mc="http://schemas.openxmlformats.org/markup-compatibility/2006">
          <mc:Choice Requires="x14">
            <control shapeId="31757" r:id="rId17" name="Check Box 13">
              <controlPr defaultSize="0" autoFill="0" autoLine="0" autoPict="0">
                <anchor moveWithCells="1">
                  <from>
                    <xdr:col>3</xdr:col>
                    <xdr:colOff>152400</xdr:colOff>
                    <xdr:row>6</xdr:row>
                    <xdr:rowOff>190500</xdr:rowOff>
                  </from>
                  <to>
                    <xdr:col>3</xdr:col>
                    <xdr:colOff>371475</xdr:colOff>
                    <xdr:row>6</xdr:row>
                    <xdr:rowOff>419100</xdr:rowOff>
                  </to>
                </anchor>
              </controlPr>
            </control>
          </mc:Choice>
        </mc:AlternateContent>
        <mc:AlternateContent xmlns:mc="http://schemas.openxmlformats.org/markup-compatibility/2006">
          <mc:Choice Requires="x14">
            <control shapeId="31758" r:id="rId18" name="Check Box 14">
              <controlPr defaultSize="0" autoFill="0" autoLine="0" autoPict="0">
                <anchor moveWithCells="1">
                  <from>
                    <xdr:col>3</xdr:col>
                    <xdr:colOff>152400</xdr:colOff>
                    <xdr:row>7</xdr:row>
                    <xdr:rowOff>190500</xdr:rowOff>
                  </from>
                  <to>
                    <xdr:col>3</xdr:col>
                    <xdr:colOff>371475</xdr:colOff>
                    <xdr:row>7</xdr:row>
                    <xdr:rowOff>419100</xdr:rowOff>
                  </to>
                </anchor>
              </controlPr>
            </control>
          </mc:Choice>
        </mc:AlternateContent>
        <mc:AlternateContent xmlns:mc="http://schemas.openxmlformats.org/markup-compatibility/2006">
          <mc:Choice Requires="x14">
            <control shapeId="31759" r:id="rId19" name="Check Box 15">
              <controlPr defaultSize="0" autoFill="0" autoLine="0" autoPict="0">
                <anchor moveWithCells="1">
                  <from>
                    <xdr:col>3</xdr:col>
                    <xdr:colOff>152400</xdr:colOff>
                    <xdr:row>8</xdr:row>
                    <xdr:rowOff>190500</xdr:rowOff>
                  </from>
                  <to>
                    <xdr:col>3</xdr:col>
                    <xdr:colOff>371475</xdr:colOff>
                    <xdr:row>8</xdr:row>
                    <xdr:rowOff>419100</xdr:rowOff>
                  </to>
                </anchor>
              </controlPr>
            </control>
          </mc:Choice>
        </mc:AlternateContent>
        <mc:AlternateContent xmlns:mc="http://schemas.openxmlformats.org/markup-compatibility/2006">
          <mc:Choice Requires="x14">
            <control shapeId="31760" r:id="rId20" name="Check Box 16">
              <controlPr defaultSize="0" autoFill="0" autoLine="0" autoPict="0">
                <anchor moveWithCells="1">
                  <from>
                    <xdr:col>3</xdr:col>
                    <xdr:colOff>152400</xdr:colOff>
                    <xdr:row>9</xdr:row>
                    <xdr:rowOff>190500</xdr:rowOff>
                  </from>
                  <to>
                    <xdr:col>3</xdr:col>
                    <xdr:colOff>371475</xdr:colOff>
                    <xdr:row>9</xdr:row>
                    <xdr:rowOff>419100</xdr:rowOff>
                  </to>
                </anchor>
              </controlPr>
            </control>
          </mc:Choice>
        </mc:AlternateContent>
        <mc:AlternateContent xmlns:mc="http://schemas.openxmlformats.org/markup-compatibility/2006">
          <mc:Choice Requires="x14">
            <control shapeId="31761" r:id="rId21" name="Check Box 17">
              <controlPr defaultSize="0" autoFill="0" autoLine="0" autoPict="0">
                <anchor moveWithCells="1">
                  <from>
                    <xdr:col>3</xdr:col>
                    <xdr:colOff>152400</xdr:colOff>
                    <xdr:row>10</xdr:row>
                    <xdr:rowOff>190500</xdr:rowOff>
                  </from>
                  <to>
                    <xdr:col>3</xdr:col>
                    <xdr:colOff>371475</xdr:colOff>
                    <xdr:row>10</xdr:row>
                    <xdr:rowOff>419100</xdr:rowOff>
                  </to>
                </anchor>
              </controlPr>
            </control>
          </mc:Choice>
        </mc:AlternateContent>
        <mc:AlternateContent xmlns:mc="http://schemas.openxmlformats.org/markup-compatibility/2006">
          <mc:Choice Requires="x14">
            <control shapeId="31762" r:id="rId22" name="Check Box 18">
              <controlPr defaultSize="0" autoFill="0" autoLine="0" autoPict="0">
                <anchor moveWithCells="1">
                  <from>
                    <xdr:col>3</xdr:col>
                    <xdr:colOff>152400</xdr:colOff>
                    <xdr:row>11</xdr:row>
                    <xdr:rowOff>190500</xdr:rowOff>
                  </from>
                  <to>
                    <xdr:col>3</xdr:col>
                    <xdr:colOff>371475</xdr:colOff>
                    <xdr:row>11</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6">
    <tabColor rgb="FFA59383"/>
  </sheetPr>
  <dimension ref="A1:O46"/>
  <sheetViews>
    <sheetView showGridLines="0" showRuler="0" view="pageLayout" zoomScaleNormal="100" workbookViewId="0">
      <selection activeCell="E14" sqref="E14:K14"/>
    </sheetView>
  </sheetViews>
  <sheetFormatPr baseColWidth="10" defaultRowHeight="14.25" x14ac:dyDescent="0.2"/>
  <cols>
    <col min="1" max="1" width="5.5" customWidth="1"/>
    <col min="2" max="2" width="29.875" customWidth="1"/>
    <col min="3" max="8" width="6.875" customWidth="1"/>
    <col min="9" max="9" width="5.125" customWidth="1"/>
    <col min="10" max="10" width="0.375" customWidth="1"/>
    <col min="11" max="11" width="6" customWidth="1"/>
    <col min="12" max="15" width="6.875" customWidth="1"/>
  </cols>
  <sheetData>
    <row r="1" spans="1:15" ht="23.25" customHeight="1" x14ac:dyDescent="0.2">
      <c r="A1" s="340" t="s">
        <v>320</v>
      </c>
      <c r="B1" s="340"/>
      <c r="C1" s="340"/>
      <c r="D1" s="340"/>
      <c r="E1" s="340"/>
      <c r="F1" s="340"/>
      <c r="G1" s="340"/>
      <c r="H1" s="340"/>
      <c r="I1" s="340"/>
      <c r="J1" s="340"/>
      <c r="K1" s="340"/>
      <c r="L1" s="340"/>
      <c r="M1" s="340"/>
      <c r="N1" s="340"/>
      <c r="O1" s="340"/>
    </row>
    <row r="2" spans="1:15" ht="23.25" customHeight="1" x14ac:dyDescent="0.2">
      <c r="A2" s="347"/>
      <c r="B2" s="347"/>
      <c r="C2" s="347"/>
      <c r="D2" s="347"/>
      <c r="E2" s="347"/>
      <c r="F2" s="347"/>
      <c r="G2" s="347"/>
      <c r="H2" s="347"/>
      <c r="I2" s="347"/>
      <c r="J2" s="347"/>
      <c r="K2" s="347"/>
      <c r="L2" s="347"/>
      <c r="M2" s="347"/>
      <c r="N2" s="347"/>
      <c r="O2" s="347"/>
    </row>
    <row r="3" spans="1:15" ht="23.25" x14ac:dyDescent="0.25">
      <c r="A3" s="60" t="s">
        <v>229</v>
      </c>
      <c r="B3" s="103"/>
      <c r="C3" s="59"/>
      <c r="D3" s="59"/>
      <c r="E3" s="59"/>
      <c r="F3" s="59"/>
      <c r="G3" s="59"/>
      <c r="H3" s="59"/>
      <c r="I3" s="59"/>
      <c r="J3" s="59"/>
      <c r="K3" s="59"/>
      <c r="L3" s="59"/>
      <c r="M3" s="59"/>
      <c r="N3" s="59"/>
      <c r="O3" s="59"/>
    </row>
    <row r="4" spans="1:15" ht="19.5" customHeight="1" x14ac:dyDescent="0.2">
      <c r="A4" s="345" t="s">
        <v>12</v>
      </c>
      <c r="B4" s="345" t="s">
        <v>86</v>
      </c>
      <c r="C4" s="346" t="s">
        <v>87</v>
      </c>
      <c r="D4" s="346"/>
      <c r="E4" s="346" t="s">
        <v>88</v>
      </c>
      <c r="F4" s="346"/>
      <c r="G4" s="346"/>
      <c r="H4" s="346"/>
      <c r="I4" s="346"/>
      <c r="J4" s="346"/>
      <c r="K4" s="346"/>
      <c r="L4" s="346" t="s">
        <v>89</v>
      </c>
      <c r="M4" s="346"/>
      <c r="N4" s="346"/>
      <c r="O4" s="346"/>
    </row>
    <row r="5" spans="1:15" ht="16.5" customHeight="1" x14ac:dyDescent="0.2">
      <c r="A5" s="345"/>
      <c r="B5" s="345"/>
      <c r="C5" s="153" t="s">
        <v>278</v>
      </c>
      <c r="D5" s="104" t="s">
        <v>279</v>
      </c>
      <c r="E5" s="346"/>
      <c r="F5" s="346"/>
      <c r="G5" s="346"/>
      <c r="H5" s="346"/>
      <c r="I5" s="346"/>
      <c r="J5" s="346"/>
      <c r="K5" s="346"/>
      <c r="L5" s="346"/>
      <c r="M5" s="346"/>
      <c r="N5" s="346"/>
      <c r="O5" s="346"/>
    </row>
    <row r="6" spans="1:15" ht="27.75" customHeight="1" x14ac:dyDescent="0.2">
      <c r="A6" s="151" t="s">
        <v>13</v>
      </c>
      <c r="B6" s="151" t="s">
        <v>91</v>
      </c>
      <c r="C6" s="152"/>
      <c r="D6" s="152"/>
      <c r="E6" s="348" t="s">
        <v>92</v>
      </c>
      <c r="F6" s="348"/>
      <c r="G6" s="348"/>
      <c r="H6" s="348"/>
      <c r="I6" s="348"/>
      <c r="J6" s="348"/>
      <c r="K6" s="348"/>
      <c r="L6" s="349" t="s">
        <v>282</v>
      </c>
      <c r="M6" s="350"/>
      <c r="N6" s="350"/>
      <c r="O6" s="350"/>
    </row>
    <row r="7" spans="1:15" ht="37.5" customHeight="1" x14ac:dyDescent="0.2">
      <c r="A7" s="351" t="s">
        <v>14</v>
      </c>
      <c r="B7" s="351" t="s">
        <v>93</v>
      </c>
      <c r="C7" s="352"/>
      <c r="D7" s="352"/>
      <c r="E7" s="362" t="s">
        <v>280</v>
      </c>
      <c r="F7" s="363"/>
      <c r="G7" s="363"/>
      <c r="H7" s="363"/>
      <c r="I7" s="363"/>
      <c r="J7" s="363"/>
      <c r="K7" s="364"/>
      <c r="L7" s="353" t="s">
        <v>282</v>
      </c>
      <c r="M7" s="354"/>
      <c r="N7" s="354"/>
      <c r="O7" s="355"/>
    </row>
    <row r="8" spans="1:15" ht="16.5" customHeight="1" x14ac:dyDescent="0.2">
      <c r="A8" s="351"/>
      <c r="B8" s="351"/>
      <c r="C8" s="352"/>
      <c r="D8" s="352"/>
      <c r="E8" s="365"/>
      <c r="F8" s="366"/>
      <c r="G8" s="366"/>
      <c r="H8" s="366"/>
      <c r="I8" s="366"/>
      <c r="J8" s="366"/>
      <c r="K8" s="367"/>
      <c r="L8" s="356"/>
      <c r="M8" s="357"/>
      <c r="N8" s="357"/>
      <c r="O8" s="358"/>
    </row>
    <row r="9" spans="1:15" ht="54.75" customHeight="1" x14ac:dyDescent="0.2">
      <c r="A9" s="151" t="s">
        <v>15</v>
      </c>
      <c r="B9" s="151" t="s">
        <v>94</v>
      </c>
      <c r="C9" s="152"/>
      <c r="D9" s="152"/>
      <c r="E9" s="365"/>
      <c r="F9" s="366"/>
      <c r="G9" s="366"/>
      <c r="H9" s="366"/>
      <c r="I9" s="366"/>
      <c r="J9" s="366"/>
      <c r="K9" s="367"/>
      <c r="L9" s="356"/>
      <c r="M9" s="357"/>
      <c r="N9" s="357"/>
      <c r="O9" s="358"/>
    </row>
    <row r="10" spans="1:15" ht="55.5" customHeight="1" x14ac:dyDescent="0.2">
      <c r="A10" s="151" t="s">
        <v>16</v>
      </c>
      <c r="B10" s="151" t="s">
        <v>95</v>
      </c>
      <c r="C10" s="152"/>
      <c r="D10" s="152"/>
      <c r="E10" s="368"/>
      <c r="F10" s="369"/>
      <c r="G10" s="369"/>
      <c r="H10" s="369"/>
      <c r="I10" s="369"/>
      <c r="J10" s="369"/>
      <c r="K10" s="370"/>
      <c r="L10" s="359"/>
      <c r="M10" s="360"/>
      <c r="N10" s="360"/>
      <c r="O10" s="361"/>
    </row>
    <row r="11" spans="1:15" ht="31.35" customHeight="1" x14ac:dyDescent="0.2">
      <c r="A11" s="351" t="s">
        <v>17</v>
      </c>
      <c r="B11" s="351" t="s">
        <v>96</v>
      </c>
      <c r="C11" s="352"/>
      <c r="D11" s="352"/>
      <c r="E11" s="362" t="s">
        <v>281</v>
      </c>
      <c r="F11" s="363"/>
      <c r="G11" s="363"/>
      <c r="H11" s="363"/>
      <c r="I11" s="363"/>
      <c r="J11" s="363"/>
      <c r="K11" s="364"/>
      <c r="L11" s="353" t="s">
        <v>282</v>
      </c>
      <c r="M11" s="354"/>
      <c r="N11" s="354"/>
      <c r="O11" s="355"/>
    </row>
    <row r="12" spans="1:15" ht="30.6" customHeight="1" x14ac:dyDescent="0.2">
      <c r="A12" s="351"/>
      <c r="B12" s="351"/>
      <c r="C12" s="352"/>
      <c r="D12" s="352"/>
      <c r="E12" s="365"/>
      <c r="F12" s="366"/>
      <c r="G12" s="366"/>
      <c r="H12" s="366"/>
      <c r="I12" s="366"/>
      <c r="J12" s="366"/>
      <c r="K12" s="367"/>
      <c r="L12" s="356"/>
      <c r="M12" s="357"/>
      <c r="N12" s="357"/>
      <c r="O12" s="358"/>
    </row>
    <row r="13" spans="1:15" ht="54" customHeight="1" x14ac:dyDescent="0.2">
      <c r="A13" s="351"/>
      <c r="B13" s="351"/>
      <c r="C13" s="352"/>
      <c r="D13" s="352"/>
      <c r="E13" s="368"/>
      <c r="F13" s="369"/>
      <c r="G13" s="369"/>
      <c r="H13" s="369"/>
      <c r="I13" s="369"/>
      <c r="J13" s="369"/>
      <c r="K13" s="370"/>
      <c r="L13" s="359"/>
      <c r="M13" s="360"/>
      <c r="N13" s="360"/>
      <c r="O13" s="361"/>
    </row>
    <row r="14" spans="1:15" ht="78" customHeight="1" x14ac:dyDescent="0.2">
      <c r="A14" s="151" t="s">
        <v>18</v>
      </c>
      <c r="B14" s="151" t="s">
        <v>97</v>
      </c>
      <c r="C14" s="152"/>
      <c r="D14" s="152"/>
      <c r="E14" s="348" t="s">
        <v>98</v>
      </c>
      <c r="F14" s="348"/>
      <c r="G14" s="348"/>
      <c r="H14" s="348"/>
      <c r="I14" s="348"/>
      <c r="J14" s="348"/>
      <c r="K14" s="348"/>
      <c r="L14" s="373" t="s">
        <v>282</v>
      </c>
      <c r="M14" s="374"/>
      <c r="N14" s="374"/>
      <c r="O14" s="375"/>
    </row>
    <row r="15" spans="1:15" ht="23.25" x14ac:dyDescent="0.2">
      <c r="A15" s="105" t="s">
        <v>230</v>
      </c>
      <c r="B15" s="106"/>
      <c r="C15" s="106"/>
      <c r="D15" s="106"/>
      <c r="E15" s="106"/>
      <c r="F15" s="106"/>
      <c r="G15" s="106"/>
      <c r="H15" s="106"/>
      <c r="I15" s="106"/>
      <c r="J15" s="107"/>
      <c r="K15" s="106"/>
      <c r="L15" s="106"/>
      <c r="M15" s="106"/>
      <c r="N15" s="106"/>
      <c r="O15" s="106"/>
    </row>
    <row r="16" spans="1:15" x14ac:dyDescent="0.2">
      <c r="A16" s="380" t="s">
        <v>19</v>
      </c>
      <c r="B16" s="380"/>
      <c r="C16" s="381" t="s">
        <v>99</v>
      </c>
      <c r="D16" s="381"/>
      <c r="E16" s="381"/>
      <c r="F16" s="381"/>
      <c r="G16" s="381"/>
      <c r="H16" s="381"/>
      <c r="I16" s="381"/>
      <c r="J16" s="108"/>
      <c r="K16" s="381" t="s">
        <v>100</v>
      </c>
      <c r="L16" s="381"/>
      <c r="M16" s="381"/>
      <c r="N16" s="381"/>
      <c r="O16" s="381"/>
    </row>
    <row r="17" spans="1:15" ht="23.25" customHeight="1" x14ac:dyDescent="0.2">
      <c r="A17" s="380"/>
      <c r="B17" s="380"/>
      <c r="C17" s="371" t="s">
        <v>101</v>
      </c>
      <c r="D17" s="371"/>
      <c r="E17" s="382"/>
      <c r="F17" s="382"/>
      <c r="G17" s="109" t="s">
        <v>20</v>
      </c>
      <c r="H17" s="382"/>
      <c r="I17" s="382"/>
      <c r="J17" s="110"/>
      <c r="K17" s="371" t="s">
        <v>102</v>
      </c>
      <c r="L17" s="371"/>
      <c r="M17" s="383"/>
      <c r="N17" s="383"/>
      <c r="O17" s="383"/>
    </row>
    <row r="18" spans="1:15" x14ac:dyDescent="0.2">
      <c r="A18" s="380"/>
      <c r="B18" s="380"/>
      <c r="C18" s="371" t="s">
        <v>103</v>
      </c>
      <c r="D18" s="371"/>
      <c r="E18" s="371"/>
      <c r="F18" s="371"/>
      <c r="G18" s="371"/>
      <c r="H18" s="384"/>
      <c r="I18" s="384"/>
      <c r="J18" s="111"/>
      <c r="K18" s="371" t="s">
        <v>104</v>
      </c>
      <c r="L18" s="371"/>
      <c r="M18" s="376" t="s">
        <v>105</v>
      </c>
      <c r="N18" s="376"/>
      <c r="O18" s="376"/>
    </row>
    <row r="19" spans="1:15" x14ac:dyDescent="0.2">
      <c r="A19" s="380"/>
      <c r="B19" s="380"/>
      <c r="C19" s="371" t="s">
        <v>106</v>
      </c>
      <c r="D19" s="371"/>
      <c r="E19" s="372"/>
      <c r="F19" s="372"/>
      <c r="G19" s="372"/>
      <c r="H19" s="372"/>
      <c r="I19" s="372"/>
      <c r="J19" s="111"/>
      <c r="K19" s="371" t="s">
        <v>107</v>
      </c>
      <c r="L19" s="371"/>
      <c r="M19" s="372"/>
      <c r="N19" s="372"/>
      <c r="O19" s="372"/>
    </row>
    <row r="20" spans="1:15" x14ac:dyDescent="0.2">
      <c r="A20" s="380"/>
      <c r="B20" s="380"/>
      <c r="C20" s="371" t="s">
        <v>21</v>
      </c>
      <c r="D20" s="371"/>
      <c r="E20" s="372"/>
      <c r="F20" s="372"/>
      <c r="G20" s="372"/>
      <c r="H20" s="372"/>
      <c r="I20" s="372"/>
      <c r="J20" s="111"/>
      <c r="K20" s="371" t="s">
        <v>21</v>
      </c>
      <c r="L20" s="371"/>
      <c r="M20" s="372"/>
      <c r="N20" s="372"/>
      <c r="O20" s="372"/>
    </row>
    <row r="21" spans="1:15" ht="15" x14ac:dyDescent="0.25">
      <c r="A21" s="386"/>
      <c r="B21" s="386"/>
      <c r="C21" s="386"/>
      <c r="D21" s="386"/>
      <c r="E21" s="386"/>
      <c r="F21" s="386"/>
      <c r="G21" s="386"/>
      <c r="H21" s="386"/>
      <c r="I21" s="112"/>
      <c r="J21" s="113"/>
      <c r="K21" s="114"/>
      <c r="L21" s="114"/>
      <c r="M21" s="114"/>
      <c r="N21" s="114"/>
      <c r="O21" s="114"/>
    </row>
    <row r="22" spans="1:15" x14ac:dyDescent="0.2">
      <c r="A22" s="387"/>
      <c r="B22" s="387"/>
      <c r="C22" s="115" t="s">
        <v>108</v>
      </c>
      <c r="D22" s="388" t="s">
        <v>109</v>
      </c>
      <c r="E22" s="388"/>
      <c r="F22" s="388"/>
      <c r="G22" s="388"/>
      <c r="H22" s="388"/>
      <c r="I22" s="388" t="s">
        <v>22</v>
      </c>
      <c r="J22" s="116"/>
      <c r="K22" s="388" t="s">
        <v>110</v>
      </c>
      <c r="L22" s="388"/>
      <c r="M22" s="388"/>
      <c r="N22" s="388"/>
      <c r="O22" s="388"/>
    </row>
    <row r="23" spans="1:15" x14ac:dyDescent="0.2">
      <c r="A23" s="388" t="s">
        <v>111</v>
      </c>
      <c r="B23" s="388"/>
      <c r="C23" s="115" t="s">
        <v>112</v>
      </c>
      <c r="D23" s="117" t="s">
        <v>23</v>
      </c>
      <c r="E23" s="117" t="s">
        <v>24</v>
      </c>
      <c r="F23" s="117" t="s">
        <v>25</v>
      </c>
      <c r="G23" s="117" t="s">
        <v>26</v>
      </c>
      <c r="H23" s="117" t="s">
        <v>27</v>
      </c>
      <c r="I23" s="388"/>
      <c r="J23" s="116"/>
      <c r="K23" s="117" t="s">
        <v>23</v>
      </c>
      <c r="L23" s="117" t="s">
        <v>24</v>
      </c>
      <c r="M23" s="117" t="s">
        <v>25</v>
      </c>
      <c r="N23" s="117" t="s">
        <v>26</v>
      </c>
      <c r="O23" s="117" t="s">
        <v>27</v>
      </c>
    </row>
    <row r="24" spans="1:15" x14ac:dyDescent="0.2">
      <c r="A24" s="118" t="s">
        <v>28</v>
      </c>
      <c r="B24" s="119" t="s">
        <v>113</v>
      </c>
      <c r="C24" s="120"/>
      <c r="D24" s="123" t="s">
        <v>29</v>
      </c>
      <c r="E24" s="123" t="s">
        <v>29</v>
      </c>
      <c r="F24" s="123" t="s">
        <v>29</v>
      </c>
      <c r="G24" s="123" t="s">
        <v>29</v>
      </c>
      <c r="H24" s="123" t="s">
        <v>29</v>
      </c>
      <c r="I24" s="124">
        <v>0</v>
      </c>
      <c r="J24" s="125"/>
      <c r="K24" s="123" t="s">
        <v>29</v>
      </c>
      <c r="L24" s="123" t="s">
        <v>29</v>
      </c>
      <c r="M24" s="123" t="s">
        <v>29</v>
      </c>
      <c r="N24" s="123" t="s">
        <v>29</v>
      </c>
      <c r="O24" s="123" t="s">
        <v>29</v>
      </c>
    </row>
    <row r="25" spans="1:15" x14ac:dyDescent="0.2">
      <c r="A25" s="118" t="s">
        <v>30</v>
      </c>
      <c r="B25" s="119" t="s">
        <v>114</v>
      </c>
      <c r="C25" s="120"/>
      <c r="D25" s="123" t="s">
        <v>29</v>
      </c>
      <c r="E25" s="123" t="s">
        <v>29</v>
      </c>
      <c r="F25" s="123" t="s">
        <v>29</v>
      </c>
      <c r="G25" s="123" t="s">
        <v>29</v>
      </c>
      <c r="H25" s="123" t="s">
        <v>29</v>
      </c>
      <c r="I25" s="126">
        <v>0</v>
      </c>
      <c r="J25" s="125"/>
      <c r="K25" s="123" t="s">
        <v>29</v>
      </c>
      <c r="L25" s="123" t="s">
        <v>29</v>
      </c>
      <c r="M25" s="123" t="s">
        <v>29</v>
      </c>
      <c r="N25" s="123" t="s">
        <v>29</v>
      </c>
      <c r="O25" s="123" t="s">
        <v>29</v>
      </c>
    </row>
    <row r="26" spans="1:15" x14ac:dyDescent="0.2">
      <c r="A26" s="118" t="s">
        <v>31</v>
      </c>
      <c r="B26" s="119" t="s">
        <v>115</v>
      </c>
      <c r="C26" s="120"/>
      <c r="D26" s="123" t="s">
        <v>29</v>
      </c>
      <c r="E26" s="123" t="s">
        <v>29</v>
      </c>
      <c r="F26" s="123" t="s">
        <v>29</v>
      </c>
      <c r="G26" s="123" t="s">
        <v>29</v>
      </c>
      <c r="H26" s="123" t="s">
        <v>29</v>
      </c>
      <c r="I26" s="126">
        <v>0</v>
      </c>
      <c r="J26" s="125"/>
      <c r="K26" s="123" t="s">
        <v>29</v>
      </c>
      <c r="L26" s="123" t="s">
        <v>29</v>
      </c>
      <c r="M26" s="123" t="s">
        <v>29</v>
      </c>
      <c r="N26" s="123" t="s">
        <v>29</v>
      </c>
      <c r="O26" s="123" t="s">
        <v>29</v>
      </c>
    </row>
    <row r="27" spans="1:15" x14ac:dyDescent="0.2">
      <c r="A27" s="118" t="s">
        <v>32</v>
      </c>
      <c r="B27" s="119" t="s">
        <v>116</v>
      </c>
      <c r="C27" s="120"/>
      <c r="D27" s="123" t="s">
        <v>29</v>
      </c>
      <c r="E27" s="123" t="s">
        <v>29</v>
      </c>
      <c r="F27" s="123" t="s">
        <v>29</v>
      </c>
      <c r="G27" s="123" t="s">
        <v>29</v>
      </c>
      <c r="H27" s="123" t="s">
        <v>29</v>
      </c>
      <c r="I27" s="126">
        <v>0</v>
      </c>
      <c r="J27" s="125"/>
      <c r="K27" s="123" t="s">
        <v>29</v>
      </c>
      <c r="L27" s="123" t="s">
        <v>29</v>
      </c>
      <c r="M27" s="123" t="s">
        <v>29</v>
      </c>
      <c r="N27" s="123" t="s">
        <v>29</v>
      </c>
      <c r="O27" s="123" t="s">
        <v>29</v>
      </c>
    </row>
    <row r="28" spans="1:15" x14ac:dyDescent="0.2">
      <c r="A28" s="118" t="s">
        <v>33</v>
      </c>
      <c r="B28" s="119" t="s">
        <v>117</v>
      </c>
      <c r="C28" s="120"/>
      <c r="D28" s="123" t="s">
        <v>29</v>
      </c>
      <c r="E28" s="123" t="s">
        <v>29</v>
      </c>
      <c r="F28" s="123" t="s">
        <v>29</v>
      </c>
      <c r="G28" s="123" t="s">
        <v>29</v>
      </c>
      <c r="H28" s="123" t="s">
        <v>29</v>
      </c>
      <c r="I28" s="126">
        <v>0</v>
      </c>
      <c r="J28" s="125"/>
      <c r="K28" s="123" t="s">
        <v>29</v>
      </c>
      <c r="L28" s="123" t="s">
        <v>29</v>
      </c>
      <c r="M28" s="123" t="s">
        <v>29</v>
      </c>
      <c r="N28" s="123" t="s">
        <v>29</v>
      </c>
      <c r="O28" s="123" t="s">
        <v>29</v>
      </c>
    </row>
    <row r="29" spans="1:15" x14ac:dyDescent="0.2">
      <c r="A29" s="118" t="s">
        <v>34</v>
      </c>
      <c r="B29" s="119" t="s">
        <v>118</v>
      </c>
      <c r="C29" s="120"/>
      <c r="D29" s="123" t="s">
        <v>29</v>
      </c>
      <c r="E29" s="123" t="s">
        <v>29</v>
      </c>
      <c r="F29" s="123" t="s">
        <v>29</v>
      </c>
      <c r="G29" s="123" t="s">
        <v>29</v>
      </c>
      <c r="H29" s="123" t="s">
        <v>29</v>
      </c>
      <c r="I29" s="126">
        <v>0</v>
      </c>
      <c r="J29" s="125"/>
      <c r="K29" s="123" t="s">
        <v>29</v>
      </c>
      <c r="L29" s="123" t="s">
        <v>29</v>
      </c>
      <c r="M29" s="123" t="s">
        <v>29</v>
      </c>
      <c r="N29" s="123" t="s">
        <v>29</v>
      </c>
      <c r="O29" s="123" t="s">
        <v>29</v>
      </c>
    </row>
    <row r="30" spans="1:15" x14ac:dyDescent="0.2">
      <c r="A30" s="118" t="s">
        <v>35</v>
      </c>
      <c r="B30" s="119" t="s">
        <v>36</v>
      </c>
      <c r="C30" s="120"/>
      <c r="D30" s="123" t="s">
        <v>29</v>
      </c>
      <c r="E30" s="123" t="s">
        <v>29</v>
      </c>
      <c r="F30" s="123" t="s">
        <v>29</v>
      </c>
      <c r="G30" s="123" t="s">
        <v>29</v>
      </c>
      <c r="H30" s="123" t="s">
        <v>29</v>
      </c>
      <c r="I30" s="126">
        <v>0</v>
      </c>
      <c r="J30" s="125"/>
      <c r="K30" s="123" t="s">
        <v>29</v>
      </c>
      <c r="L30" s="123" t="s">
        <v>29</v>
      </c>
      <c r="M30" s="123" t="s">
        <v>29</v>
      </c>
      <c r="N30" s="123" t="s">
        <v>29</v>
      </c>
      <c r="O30" s="123" t="s">
        <v>29</v>
      </c>
    </row>
    <row r="31" spans="1:15" x14ac:dyDescent="0.2">
      <c r="A31" s="118" t="s">
        <v>37</v>
      </c>
      <c r="B31" s="119" t="s">
        <v>38</v>
      </c>
      <c r="C31" s="120"/>
      <c r="D31" s="123" t="s">
        <v>29</v>
      </c>
      <c r="E31" s="123" t="s">
        <v>29</v>
      </c>
      <c r="F31" s="123" t="s">
        <v>29</v>
      </c>
      <c r="G31" s="123" t="s">
        <v>29</v>
      </c>
      <c r="H31" s="123" t="s">
        <v>29</v>
      </c>
      <c r="I31" s="126">
        <v>0</v>
      </c>
      <c r="J31" s="125"/>
      <c r="K31" s="123" t="s">
        <v>29</v>
      </c>
      <c r="L31" s="123" t="s">
        <v>29</v>
      </c>
      <c r="M31" s="123" t="s">
        <v>29</v>
      </c>
      <c r="N31" s="123" t="s">
        <v>29</v>
      </c>
      <c r="O31" s="123" t="s">
        <v>29</v>
      </c>
    </row>
    <row r="32" spans="1:15" x14ac:dyDescent="0.2">
      <c r="A32" s="118" t="s">
        <v>39</v>
      </c>
      <c r="B32" s="119" t="s">
        <v>119</v>
      </c>
      <c r="C32" s="120"/>
      <c r="D32" s="123" t="s">
        <v>29</v>
      </c>
      <c r="E32" s="123" t="s">
        <v>29</v>
      </c>
      <c r="F32" s="123" t="s">
        <v>29</v>
      </c>
      <c r="G32" s="123" t="s">
        <v>29</v>
      </c>
      <c r="H32" s="123" t="s">
        <v>29</v>
      </c>
      <c r="I32" s="126">
        <v>0</v>
      </c>
      <c r="J32" s="125"/>
      <c r="K32" s="123" t="s">
        <v>29</v>
      </c>
      <c r="L32" s="123" t="s">
        <v>29</v>
      </c>
      <c r="M32" s="123" t="s">
        <v>29</v>
      </c>
      <c r="N32" s="123" t="s">
        <v>29</v>
      </c>
      <c r="O32" s="123" t="s">
        <v>29</v>
      </c>
    </row>
    <row r="33" spans="1:15" x14ac:dyDescent="0.2">
      <c r="A33" s="118" t="s">
        <v>40</v>
      </c>
      <c r="B33" s="119" t="s">
        <v>120</v>
      </c>
      <c r="C33" s="120"/>
      <c r="D33" s="123" t="s">
        <v>29</v>
      </c>
      <c r="E33" s="123" t="s">
        <v>29</v>
      </c>
      <c r="F33" s="123" t="s">
        <v>29</v>
      </c>
      <c r="G33" s="123" t="s">
        <v>29</v>
      </c>
      <c r="H33" s="123" t="s">
        <v>29</v>
      </c>
      <c r="I33" s="126">
        <v>0</v>
      </c>
      <c r="J33" s="125"/>
      <c r="K33" s="123" t="s">
        <v>29</v>
      </c>
      <c r="L33" s="123" t="s">
        <v>29</v>
      </c>
      <c r="M33" s="123" t="s">
        <v>29</v>
      </c>
      <c r="N33" s="123" t="s">
        <v>29</v>
      </c>
      <c r="O33" s="123" t="s">
        <v>29</v>
      </c>
    </row>
    <row r="34" spans="1:15" x14ac:dyDescent="0.2">
      <c r="A34" s="118" t="s">
        <v>41</v>
      </c>
      <c r="B34" s="119" t="s">
        <v>121</v>
      </c>
      <c r="C34" s="120"/>
      <c r="D34" s="123" t="s">
        <v>29</v>
      </c>
      <c r="E34" s="123" t="s">
        <v>29</v>
      </c>
      <c r="F34" s="123" t="s">
        <v>29</v>
      </c>
      <c r="G34" s="123" t="s">
        <v>29</v>
      </c>
      <c r="H34" s="123" t="s">
        <v>29</v>
      </c>
      <c r="I34" s="126">
        <v>0</v>
      </c>
      <c r="J34" s="125"/>
      <c r="K34" s="123" t="s">
        <v>29</v>
      </c>
      <c r="L34" s="123" t="s">
        <v>29</v>
      </c>
      <c r="M34" s="123" t="s">
        <v>29</v>
      </c>
      <c r="N34" s="123" t="s">
        <v>29</v>
      </c>
      <c r="O34" s="123" t="s">
        <v>29</v>
      </c>
    </row>
    <row r="35" spans="1:15" x14ac:dyDescent="0.2">
      <c r="A35" s="118" t="s">
        <v>42</v>
      </c>
      <c r="B35" s="119" t="s">
        <v>122</v>
      </c>
      <c r="C35" s="120"/>
      <c r="D35" s="123" t="s">
        <v>29</v>
      </c>
      <c r="E35" s="123" t="s">
        <v>29</v>
      </c>
      <c r="F35" s="123" t="s">
        <v>29</v>
      </c>
      <c r="G35" s="123" t="s">
        <v>29</v>
      </c>
      <c r="H35" s="123" t="s">
        <v>29</v>
      </c>
      <c r="I35" s="126">
        <v>0</v>
      </c>
      <c r="J35" s="125"/>
      <c r="K35" s="123" t="s">
        <v>29</v>
      </c>
      <c r="L35" s="123" t="s">
        <v>29</v>
      </c>
      <c r="M35" s="123" t="s">
        <v>29</v>
      </c>
      <c r="N35" s="123" t="s">
        <v>29</v>
      </c>
      <c r="O35" s="123" t="s">
        <v>29</v>
      </c>
    </row>
    <row r="36" spans="1:15" x14ac:dyDescent="0.2">
      <c r="A36" s="118" t="s">
        <v>43</v>
      </c>
      <c r="B36" s="119" t="s">
        <v>123</v>
      </c>
      <c r="C36" s="120"/>
      <c r="D36" s="123" t="s">
        <v>29</v>
      </c>
      <c r="E36" s="123" t="s">
        <v>29</v>
      </c>
      <c r="F36" s="123" t="s">
        <v>29</v>
      </c>
      <c r="G36" s="123" t="s">
        <v>29</v>
      </c>
      <c r="H36" s="123" t="s">
        <v>29</v>
      </c>
      <c r="I36" s="126">
        <v>0</v>
      </c>
      <c r="J36" s="125"/>
      <c r="K36" s="123" t="s">
        <v>29</v>
      </c>
      <c r="L36" s="123" t="s">
        <v>29</v>
      </c>
      <c r="M36" s="123" t="s">
        <v>29</v>
      </c>
      <c r="N36" s="123" t="s">
        <v>29</v>
      </c>
      <c r="O36" s="123" t="s">
        <v>29</v>
      </c>
    </row>
    <row r="37" spans="1:15" x14ac:dyDescent="0.2">
      <c r="A37" s="118" t="s">
        <v>44</v>
      </c>
      <c r="B37" s="119" t="s">
        <v>124</v>
      </c>
      <c r="C37" s="120"/>
      <c r="D37" s="123" t="s">
        <v>29</v>
      </c>
      <c r="E37" s="123" t="s">
        <v>29</v>
      </c>
      <c r="F37" s="123" t="s">
        <v>29</v>
      </c>
      <c r="G37" s="123" t="s">
        <v>29</v>
      </c>
      <c r="H37" s="123" t="s">
        <v>29</v>
      </c>
      <c r="I37" s="126">
        <v>0</v>
      </c>
      <c r="J37" s="125"/>
      <c r="K37" s="123" t="s">
        <v>29</v>
      </c>
      <c r="L37" s="123" t="s">
        <v>29</v>
      </c>
      <c r="M37" s="123" t="s">
        <v>29</v>
      </c>
      <c r="N37" s="123" t="s">
        <v>29</v>
      </c>
      <c r="O37" s="123" t="s">
        <v>29</v>
      </c>
    </row>
    <row r="38" spans="1:15" x14ac:dyDescent="0.2">
      <c r="A38" s="118" t="s">
        <v>45</v>
      </c>
      <c r="B38" s="119" t="s">
        <v>125</v>
      </c>
      <c r="C38" s="120"/>
      <c r="D38" s="123" t="s">
        <v>29</v>
      </c>
      <c r="E38" s="123" t="s">
        <v>29</v>
      </c>
      <c r="F38" s="123" t="s">
        <v>29</v>
      </c>
      <c r="G38" s="123" t="s">
        <v>29</v>
      </c>
      <c r="H38" s="123" t="s">
        <v>29</v>
      </c>
      <c r="I38" s="126">
        <v>0</v>
      </c>
      <c r="J38" s="125"/>
      <c r="K38" s="123" t="s">
        <v>29</v>
      </c>
      <c r="L38" s="123" t="s">
        <v>29</v>
      </c>
      <c r="M38" s="123" t="s">
        <v>29</v>
      </c>
      <c r="N38" s="123" t="s">
        <v>29</v>
      </c>
      <c r="O38" s="123" t="s">
        <v>29</v>
      </c>
    </row>
    <row r="39" spans="1:15" x14ac:dyDescent="0.2">
      <c r="A39" s="118" t="s">
        <v>46</v>
      </c>
      <c r="B39" s="119" t="s">
        <v>126</v>
      </c>
      <c r="C39" s="120"/>
      <c r="D39" s="123" t="s">
        <v>29</v>
      </c>
      <c r="E39" s="123" t="s">
        <v>29</v>
      </c>
      <c r="F39" s="123" t="s">
        <v>29</v>
      </c>
      <c r="G39" s="123" t="s">
        <v>29</v>
      </c>
      <c r="H39" s="123" t="s">
        <v>29</v>
      </c>
      <c r="I39" s="126">
        <v>0</v>
      </c>
      <c r="J39" s="125"/>
      <c r="K39" s="123" t="s">
        <v>29</v>
      </c>
      <c r="L39" s="123" t="s">
        <v>29</v>
      </c>
      <c r="M39" s="123" t="s">
        <v>29</v>
      </c>
      <c r="N39" s="123" t="s">
        <v>29</v>
      </c>
      <c r="O39" s="123" t="s">
        <v>29</v>
      </c>
    </row>
    <row r="40" spans="1:15" x14ac:dyDescent="0.2">
      <c r="A40" s="377" t="s">
        <v>127</v>
      </c>
      <c r="B40" s="377"/>
      <c r="C40" s="378"/>
      <c r="D40" s="378"/>
      <c r="E40" s="378"/>
      <c r="F40" s="378"/>
      <c r="G40" s="378"/>
      <c r="H40" s="378"/>
      <c r="I40" s="378"/>
      <c r="J40" s="379"/>
      <c r="K40" s="378"/>
      <c r="L40" s="378"/>
      <c r="M40" s="378"/>
      <c r="N40" s="378"/>
      <c r="O40" s="378"/>
    </row>
    <row r="41" spans="1:15" x14ac:dyDescent="0.2">
      <c r="A41" s="121" t="s">
        <v>47</v>
      </c>
      <c r="B41" s="122" t="s">
        <v>128</v>
      </c>
      <c r="C41" s="120"/>
      <c r="D41" s="123" t="s">
        <v>29</v>
      </c>
      <c r="E41" s="123" t="s">
        <v>29</v>
      </c>
      <c r="F41" s="123" t="s">
        <v>29</v>
      </c>
      <c r="G41" s="123" t="s">
        <v>29</v>
      </c>
      <c r="H41" s="123" t="s">
        <v>29</v>
      </c>
      <c r="I41" s="127">
        <v>0</v>
      </c>
      <c r="J41" s="125"/>
      <c r="K41" s="128" t="s">
        <v>29</v>
      </c>
      <c r="L41" s="123" t="s">
        <v>29</v>
      </c>
      <c r="M41" s="123" t="s">
        <v>29</v>
      </c>
      <c r="N41" s="123" t="s">
        <v>29</v>
      </c>
      <c r="O41" s="123" t="s">
        <v>29</v>
      </c>
    </row>
    <row r="42" spans="1:15" x14ac:dyDescent="0.2">
      <c r="A42" s="121" t="s">
        <v>48</v>
      </c>
      <c r="B42" s="122" t="s">
        <v>129</v>
      </c>
      <c r="C42" s="120"/>
      <c r="D42" s="123" t="s">
        <v>29</v>
      </c>
      <c r="E42" s="123" t="s">
        <v>29</v>
      </c>
      <c r="F42" s="123" t="s">
        <v>29</v>
      </c>
      <c r="G42" s="123" t="s">
        <v>29</v>
      </c>
      <c r="H42" s="123" t="s">
        <v>29</v>
      </c>
      <c r="I42" s="127">
        <v>0</v>
      </c>
      <c r="J42" s="125"/>
      <c r="K42" s="128" t="s">
        <v>29</v>
      </c>
      <c r="L42" s="123" t="s">
        <v>29</v>
      </c>
      <c r="M42" s="123" t="s">
        <v>29</v>
      </c>
      <c r="N42" s="123" t="s">
        <v>29</v>
      </c>
      <c r="O42" s="123" t="s">
        <v>29</v>
      </c>
    </row>
    <row r="43" spans="1:15" x14ac:dyDescent="0.2">
      <c r="A43" s="121" t="s">
        <v>49</v>
      </c>
      <c r="B43" s="122" t="s">
        <v>50</v>
      </c>
      <c r="C43" s="120"/>
      <c r="D43" s="123" t="s">
        <v>29</v>
      </c>
      <c r="E43" s="123" t="s">
        <v>29</v>
      </c>
      <c r="F43" s="123" t="s">
        <v>29</v>
      </c>
      <c r="G43" s="123" t="s">
        <v>29</v>
      </c>
      <c r="H43" s="123" t="s">
        <v>29</v>
      </c>
      <c r="I43" s="127">
        <v>0</v>
      </c>
      <c r="J43" s="125"/>
      <c r="K43" s="128" t="s">
        <v>29</v>
      </c>
      <c r="L43" s="123" t="s">
        <v>29</v>
      </c>
      <c r="M43" s="123" t="s">
        <v>29</v>
      </c>
      <c r="N43" s="123" t="s">
        <v>29</v>
      </c>
      <c r="O43" s="123" t="s">
        <v>29</v>
      </c>
    </row>
    <row r="44" spans="1:15" x14ac:dyDescent="0.2">
      <c r="A44" s="121" t="s">
        <v>51</v>
      </c>
      <c r="B44" s="122" t="s">
        <v>130</v>
      </c>
      <c r="C44" s="120"/>
      <c r="D44" s="123" t="s">
        <v>29</v>
      </c>
      <c r="E44" s="123" t="s">
        <v>29</v>
      </c>
      <c r="F44" s="123" t="s">
        <v>29</v>
      </c>
      <c r="G44" s="123" t="s">
        <v>29</v>
      </c>
      <c r="H44" s="123" t="s">
        <v>29</v>
      </c>
      <c r="I44" s="127">
        <v>0</v>
      </c>
      <c r="J44" s="125"/>
      <c r="K44" s="128" t="s">
        <v>29</v>
      </c>
      <c r="L44" s="123" t="s">
        <v>29</v>
      </c>
      <c r="M44" s="123" t="s">
        <v>29</v>
      </c>
      <c r="N44" s="123" t="s">
        <v>29</v>
      </c>
      <c r="O44" s="123" t="s">
        <v>29</v>
      </c>
    </row>
    <row r="45" spans="1:15" x14ac:dyDescent="0.2">
      <c r="A45" s="121" t="s">
        <v>52</v>
      </c>
      <c r="B45" s="122" t="s">
        <v>131</v>
      </c>
      <c r="C45" s="120"/>
      <c r="D45" s="123" t="s">
        <v>29</v>
      </c>
      <c r="E45" s="123" t="s">
        <v>29</v>
      </c>
      <c r="F45" s="123" t="s">
        <v>29</v>
      </c>
      <c r="G45" s="123" t="s">
        <v>29</v>
      </c>
      <c r="H45" s="123" t="s">
        <v>29</v>
      </c>
      <c r="I45" s="127">
        <v>0</v>
      </c>
      <c r="J45" s="125"/>
      <c r="K45" s="128" t="s">
        <v>29</v>
      </c>
      <c r="L45" s="123" t="s">
        <v>29</v>
      </c>
      <c r="M45" s="123" t="s">
        <v>29</v>
      </c>
      <c r="N45" s="123" t="s">
        <v>29</v>
      </c>
      <c r="O45" s="123" t="s">
        <v>29</v>
      </c>
    </row>
    <row r="46" spans="1:15" x14ac:dyDescent="0.2">
      <c r="A46" s="385" t="s">
        <v>53</v>
      </c>
      <c r="B46" s="385"/>
      <c r="C46" s="385"/>
      <c r="D46" s="385"/>
      <c r="E46" s="385"/>
      <c r="F46" s="385"/>
      <c r="G46" s="385"/>
      <c r="H46" s="385"/>
      <c r="I46" s="385"/>
      <c r="J46" s="385"/>
      <c r="K46" s="385"/>
      <c r="L46" s="385"/>
      <c r="M46" s="385"/>
      <c r="N46" s="385"/>
      <c r="O46" s="385"/>
    </row>
  </sheetData>
  <sheetProtection password="B905" sheet="1" objects="1" scenarios="1"/>
  <mergeCells count="52">
    <mergeCell ref="A46:O46"/>
    <mergeCell ref="A21:H21"/>
    <mergeCell ref="A22:B22"/>
    <mergeCell ref="D22:H22"/>
    <mergeCell ref="I22:I23"/>
    <mergeCell ref="K22:O22"/>
    <mergeCell ref="A23:B23"/>
    <mergeCell ref="C20:D20"/>
    <mergeCell ref="E20:I20"/>
    <mergeCell ref="K20:L20"/>
    <mergeCell ref="M20:O20"/>
    <mergeCell ref="A40:B40"/>
    <mergeCell ref="C40:O40"/>
    <mergeCell ref="A16:B20"/>
    <mergeCell ref="C16:I16"/>
    <mergeCell ref="K16:O16"/>
    <mergeCell ref="C17:D17"/>
    <mergeCell ref="E17:F17"/>
    <mergeCell ref="H17:I17"/>
    <mergeCell ref="K17:L17"/>
    <mergeCell ref="M17:O17"/>
    <mergeCell ref="C18:G18"/>
    <mergeCell ref="H18:I18"/>
    <mergeCell ref="C19:D19"/>
    <mergeCell ref="E19:I19"/>
    <mergeCell ref="K19:L19"/>
    <mergeCell ref="M19:O19"/>
    <mergeCell ref="A11:A13"/>
    <mergeCell ref="B11:B13"/>
    <mergeCell ref="C11:C13"/>
    <mergeCell ref="D11:D13"/>
    <mergeCell ref="L11:O13"/>
    <mergeCell ref="E14:K14"/>
    <mergeCell ref="L14:O14"/>
    <mergeCell ref="E11:K13"/>
    <mergeCell ref="K18:L18"/>
    <mergeCell ref="M18:O18"/>
    <mergeCell ref="E6:K6"/>
    <mergeCell ref="L6:O6"/>
    <mergeCell ref="A7:A8"/>
    <mergeCell ref="B7:B8"/>
    <mergeCell ref="C7:C8"/>
    <mergeCell ref="D7:D8"/>
    <mergeCell ref="L7:O10"/>
    <mergeCell ref="E7:K10"/>
    <mergeCell ref="A1:O1"/>
    <mergeCell ref="A4:A5"/>
    <mergeCell ref="B4:B5"/>
    <mergeCell ref="C4:D4"/>
    <mergeCell ref="E4:K5"/>
    <mergeCell ref="L4:O5"/>
    <mergeCell ref="A2:O2"/>
  </mergeCells>
  <pageMargins left="0.7" right="0.7" top="0.75" bottom="0.75" header="0.3" footer="0.3"/>
  <pageSetup paperSize="9" orientation="landscape" horizontalDpi="90" verticalDpi="90" r:id="rId1"/>
  <headerFooter>
    <oddHeader>&amp;R&amp;G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4337" r:id="rId5" name="Drop Down 1">
              <controlPr defaultSize="0" autoLine="0" autoPict="0">
                <anchor moveWithCells="1">
                  <from>
                    <xdr:col>7</xdr:col>
                    <xdr:colOff>9525</xdr:colOff>
                    <xdr:row>17</xdr:row>
                    <xdr:rowOff>9525</xdr:rowOff>
                  </from>
                  <to>
                    <xdr:col>9</xdr:col>
                    <xdr:colOff>9525</xdr:colOff>
                    <xdr:row>18</xdr:row>
                    <xdr:rowOff>0</xdr:rowOff>
                  </to>
                </anchor>
              </controlPr>
            </control>
          </mc:Choice>
        </mc:AlternateContent>
        <mc:AlternateContent xmlns:mc="http://schemas.openxmlformats.org/markup-compatibility/2006">
          <mc:Choice Requires="x14">
            <control shapeId="14338" r:id="rId6" name="Drop Down 2">
              <controlPr defaultSize="0" autoLine="0" autoPict="0">
                <anchor moveWithCells="1">
                  <from>
                    <xdr:col>2</xdr:col>
                    <xdr:colOff>28575</xdr:colOff>
                    <xdr:row>23</xdr:row>
                    <xdr:rowOff>28575</xdr:rowOff>
                  </from>
                  <to>
                    <xdr:col>2</xdr:col>
                    <xdr:colOff>552450</xdr:colOff>
                    <xdr:row>24</xdr:row>
                    <xdr:rowOff>0</xdr:rowOff>
                  </to>
                </anchor>
              </controlPr>
            </control>
          </mc:Choice>
        </mc:AlternateContent>
        <mc:AlternateContent xmlns:mc="http://schemas.openxmlformats.org/markup-compatibility/2006">
          <mc:Choice Requires="x14">
            <control shapeId="14339" r:id="rId7" name="Drop Down 3">
              <controlPr defaultSize="0" autoLine="0" autoPict="0">
                <anchor moveWithCells="1">
                  <from>
                    <xdr:col>2</xdr:col>
                    <xdr:colOff>28575</xdr:colOff>
                    <xdr:row>24</xdr:row>
                    <xdr:rowOff>28575</xdr:rowOff>
                  </from>
                  <to>
                    <xdr:col>2</xdr:col>
                    <xdr:colOff>552450</xdr:colOff>
                    <xdr:row>25</xdr:row>
                    <xdr:rowOff>0</xdr:rowOff>
                  </to>
                </anchor>
              </controlPr>
            </control>
          </mc:Choice>
        </mc:AlternateContent>
        <mc:AlternateContent xmlns:mc="http://schemas.openxmlformats.org/markup-compatibility/2006">
          <mc:Choice Requires="x14">
            <control shapeId="14340" r:id="rId8" name="Drop Down 4">
              <controlPr defaultSize="0" autoLine="0" autoPict="0">
                <anchor moveWithCells="1">
                  <from>
                    <xdr:col>2</xdr:col>
                    <xdr:colOff>28575</xdr:colOff>
                    <xdr:row>25</xdr:row>
                    <xdr:rowOff>28575</xdr:rowOff>
                  </from>
                  <to>
                    <xdr:col>2</xdr:col>
                    <xdr:colOff>552450</xdr:colOff>
                    <xdr:row>26</xdr:row>
                    <xdr:rowOff>0</xdr:rowOff>
                  </to>
                </anchor>
              </controlPr>
            </control>
          </mc:Choice>
        </mc:AlternateContent>
        <mc:AlternateContent xmlns:mc="http://schemas.openxmlformats.org/markup-compatibility/2006">
          <mc:Choice Requires="x14">
            <control shapeId="14341" r:id="rId9" name="Drop Down 5">
              <controlPr defaultSize="0" autoLine="0" autoPict="0">
                <anchor moveWithCells="1">
                  <from>
                    <xdr:col>2</xdr:col>
                    <xdr:colOff>28575</xdr:colOff>
                    <xdr:row>26</xdr:row>
                    <xdr:rowOff>28575</xdr:rowOff>
                  </from>
                  <to>
                    <xdr:col>2</xdr:col>
                    <xdr:colOff>552450</xdr:colOff>
                    <xdr:row>27</xdr:row>
                    <xdr:rowOff>0</xdr:rowOff>
                  </to>
                </anchor>
              </controlPr>
            </control>
          </mc:Choice>
        </mc:AlternateContent>
        <mc:AlternateContent xmlns:mc="http://schemas.openxmlformats.org/markup-compatibility/2006">
          <mc:Choice Requires="x14">
            <control shapeId="14342" r:id="rId10" name="Drop Down 6">
              <controlPr defaultSize="0" autoLine="0" autoPict="0">
                <anchor moveWithCells="1">
                  <from>
                    <xdr:col>2</xdr:col>
                    <xdr:colOff>28575</xdr:colOff>
                    <xdr:row>27</xdr:row>
                    <xdr:rowOff>28575</xdr:rowOff>
                  </from>
                  <to>
                    <xdr:col>2</xdr:col>
                    <xdr:colOff>552450</xdr:colOff>
                    <xdr:row>28</xdr:row>
                    <xdr:rowOff>0</xdr:rowOff>
                  </to>
                </anchor>
              </controlPr>
            </control>
          </mc:Choice>
        </mc:AlternateContent>
        <mc:AlternateContent xmlns:mc="http://schemas.openxmlformats.org/markup-compatibility/2006">
          <mc:Choice Requires="x14">
            <control shapeId="14343" r:id="rId11" name="Drop Down 7">
              <controlPr defaultSize="0" autoLine="0" autoPict="0">
                <anchor moveWithCells="1">
                  <from>
                    <xdr:col>2</xdr:col>
                    <xdr:colOff>28575</xdr:colOff>
                    <xdr:row>28</xdr:row>
                    <xdr:rowOff>28575</xdr:rowOff>
                  </from>
                  <to>
                    <xdr:col>2</xdr:col>
                    <xdr:colOff>552450</xdr:colOff>
                    <xdr:row>29</xdr:row>
                    <xdr:rowOff>0</xdr:rowOff>
                  </to>
                </anchor>
              </controlPr>
            </control>
          </mc:Choice>
        </mc:AlternateContent>
        <mc:AlternateContent xmlns:mc="http://schemas.openxmlformats.org/markup-compatibility/2006">
          <mc:Choice Requires="x14">
            <control shapeId="14344" r:id="rId12" name="Drop Down 8">
              <controlPr defaultSize="0" autoLine="0" autoPict="0">
                <anchor moveWithCells="1">
                  <from>
                    <xdr:col>2</xdr:col>
                    <xdr:colOff>28575</xdr:colOff>
                    <xdr:row>29</xdr:row>
                    <xdr:rowOff>28575</xdr:rowOff>
                  </from>
                  <to>
                    <xdr:col>2</xdr:col>
                    <xdr:colOff>552450</xdr:colOff>
                    <xdr:row>30</xdr:row>
                    <xdr:rowOff>0</xdr:rowOff>
                  </to>
                </anchor>
              </controlPr>
            </control>
          </mc:Choice>
        </mc:AlternateContent>
        <mc:AlternateContent xmlns:mc="http://schemas.openxmlformats.org/markup-compatibility/2006">
          <mc:Choice Requires="x14">
            <control shapeId="14345" r:id="rId13" name="Drop Down 9">
              <controlPr defaultSize="0" autoLine="0" autoPict="0">
                <anchor moveWithCells="1">
                  <from>
                    <xdr:col>2</xdr:col>
                    <xdr:colOff>28575</xdr:colOff>
                    <xdr:row>30</xdr:row>
                    <xdr:rowOff>28575</xdr:rowOff>
                  </from>
                  <to>
                    <xdr:col>2</xdr:col>
                    <xdr:colOff>552450</xdr:colOff>
                    <xdr:row>31</xdr:row>
                    <xdr:rowOff>0</xdr:rowOff>
                  </to>
                </anchor>
              </controlPr>
            </control>
          </mc:Choice>
        </mc:AlternateContent>
        <mc:AlternateContent xmlns:mc="http://schemas.openxmlformats.org/markup-compatibility/2006">
          <mc:Choice Requires="x14">
            <control shapeId="14346" r:id="rId14" name="Drop Down 10">
              <controlPr defaultSize="0" autoLine="0" autoPict="0">
                <anchor moveWithCells="1">
                  <from>
                    <xdr:col>2</xdr:col>
                    <xdr:colOff>28575</xdr:colOff>
                    <xdr:row>31</xdr:row>
                    <xdr:rowOff>28575</xdr:rowOff>
                  </from>
                  <to>
                    <xdr:col>2</xdr:col>
                    <xdr:colOff>552450</xdr:colOff>
                    <xdr:row>32</xdr:row>
                    <xdr:rowOff>0</xdr:rowOff>
                  </to>
                </anchor>
              </controlPr>
            </control>
          </mc:Choice>
        </mc:AlternateContent>
        <mc:AlternateContent xmlns:mc="http://schemas.openxmlformats.org/markup-compatibility/2006">
          <mc:Choice Requires="x14">
            <control shapeId="14347" r:id="rId15" name="Drop Down 11">
              <controlPr defaultSize="0" autoLine="0" autoPict="0">
                <anchor moveWithCells="1">
                  <from>
                    <xdr:col>2</xdr:col>
                    <xdr:colOff>28575</xdr:colOff>
                    <xdr:row>32</xdr:row>
                    <xdr:rowOff>28575</xdr:rowOff>
                  </from>
                  <to>
                    <xdr:col>2</xdr:col>
                    <xdr:colOff>552450</xdr:colOff>
                    <xdr:row>33</xdr:row>
                    <xdr:rowOff>0</xdr:rowOff>
                  </to>
                </anchor>
              </controlPr>
            </control>
          </mc:Choice>
        </mc:AlternateContent>
        <mc:AlternateContent xmlns:mc="http://schemas.openxmlformats.org/markup-compatibility/2006">
          <mc:Choice Requires="x14">
            <control shapeId="14348" r:id="rId16" name="Drop Down 12">
              <controlPr defaultSize="0" autoLine="0" autoPict="0">
                <anchor moveWithCells="1">
                  <from>
                    <xdr:col>2</xdr:col>
                    <xdr:colOff>28575</xdr:colOff>
                    <xdr:row>33</xdr:row>
                    <xdr:rowOff>28575</xdr:rowOff>
                  </from>
                  <to>
                    <xdr:col>2</xdr:col>
                    <xdr:colOff>552450</xdr:colOff>
                    <xdr:row>34</xdr:row>
                    <xdr:rowOff>0</xdr:rowOff>
                  </to>
                </anchor>
              </controlPr>
            </control>
          </mc:Choice>
        </mc:AlternateContent>
        <mc:AlternateContent xmlns:mc="http://schemas.openxmlformats.org/markup-compatibility/2006">
          <mc:Choice Requires="x14">
            <control shapeId="14349" r:id="rId17" name="Drop Down 13">
              <controlPr defaultSize="0" autoLine="0" autoPict="0">
                <anchor moveWithCells="1">
                  <from>
                    <xdr:col>2</xdr:col>
                    <xdr:colOff>28575</xdr:colOff>
                    <xdr:row>34</xdr:row>
                    <xdr:rowOff>28575</xdr:rowOff>
                  </from>
                  <to>
                    <xdr:col>2</xdr:col>
                    <xdr:colOff>552450</xdr:colOff>
                    <xdr:row>35</xdr:row>
                    <xdr:rowOff>0</xdr:rowOff>
                  </to>
                </anchor>
              </controlPr>
            </control>
          </mc:Choice>
        </mc:AlternateContent>
        <mc:AlternateContent xmlns:mc="http://schemas.openxmlformats.org/markup-compatibility/2006">
          <mc:Choice Requires="x14">
            <control shapeId="14350" r:id="rId18" name="Drop Down 14">
              <controlPr defaultSize="0" autoLine="0" autoPict="0">
                <anchor moveWithCells="1">
                  <from>
                    <xdr:col>2</xdr:col>
                    <xdr:colOff>28575</xdr:colOff>
                    <xdr:row>35</xdr:row>
                    <xdr:rowOff>28575</xdr:rowOff>
                  </from>
                  <to>
                    <xdr:col>2</xdr:col>
                    <xdr:colOff>552450</xdr:colOff>
                    <xdr:row>36</xdr:row>
                    <xdr:rowOff>0</xdr:rowOff>
                  </to>
                </anchor>
              </controlPr>
            </control>
          </mc:Choice>
        </mc:AlternateContent>
        <mc:AlternateContent xmlns:mc="http://schemas.openxmlformats.org/markup-compatibility/2006">
          <mc:Choice Requires="x14">
            <control shapeId="14351" r:id="rId19" name="Drop Down 15">
              <controlPr defaultSize="0" autoLine="0" autoPict="0">
                <anchor moveWithCells="1">
                  <from>
                    <xdr:col>2</xdr:col>
                    <xdr:colOff>28575</xdr:colOff>
                    <xdr:row>36</xdr:row>
                    <xdr:rowOff>28575</xdr:rowOff>
                  </from>
                  <to>
                    <xdr:col>2</xdr:col>
                    <xdr:colOff>552450</xdr:colOff>
                    <xdr:row>37</xdr:row>
                    <xdr:rowOff>0</xdr:rowOff>
                  </to>
                </anchor>
              </controlPr>
            </control>
          </mc:Choice>
        </mc:AlternateContent>
        <mc:AlternateContent xmlns:mc="http://schemas.openxmlformats.org/markup-compatibility/2006">
          <mc:Choice Requires="x14">
            <control shapeId="14352" r:id="rId20" name="Drop Down 16">
              <controlPr defaultSize="0" autoLine="0" autoPict="0">
                <anchor moveWithCells="1">
                  <from>
                    <xdr:col>2</xdr:col>
                    <xdr:colOff>28575</xdr:colOff>
                    <xdr:row>37</xdr:row>
                    <xdr:rowOff>28575</xdr:rowOff>
                  </from>
                  <to>
                    <xdr:col>2</xdr:col>
                    <xdr:colOff>552450</xdr:colOff>
                    <xdr:row>38</xdr:row>
                    <xdr:rowOff>0</xdr:rowOff>
                  </to>
                </anchor>
              </controlPr>
            </control>
          </mc:Choice>
        </mc:AlternateContent>
        <mc:AlternateContent xmlns:mc="http://schemas.openxmlformats.org/markup-compatibility/2006">
          <mc:Choice Requires="x14">
            <control shapeId="14353" r:id="rId21" name="Drop Down 17">
              <controlPr defaultSize="0" autoLine="0" autoPict="0">
                <anchor moveWithCells="1">
                  <from>
                    <xdr:col>2</xdr:col>
                    <xdr:colOff>28575</xdr:colOff>
                    <xdr:row>38</xdr:row>
                    <xdr:rowOff>28575</xdr:rowOff>
                  </from>
                  <to>
                    <xdr:col>2</xdr:col>
                    <xdr:colOff>552450</xdr:colOff>
                    <xdr:row>39</xdr:row>
                    <xdr:rowOff>0</xdr:rowOff>
                  </to>
                </anchor>
              </controlPr>
            </control>
          </mc:Choice>
        </mc:AlternateContent>
        <mc:AlternateContent xmlns:mc="http://schemas.openxmlformats.org/markup-compatibility/2006">
          <mc:Choice Requires="x14">
            <control shapeId="14354" r:id="rId22" name="Drop Down 18">
              <controlPr defaultSize="0" autoLine="0" autoPict="0">
                <anchor moveWithCells="1">
                  <from>
                    <xdr:col>2</xdr:col>
                    <xdr:colOff>28575</xdr:colOff>
                    <xdr:row>40</xdr:row>
                    <xdr:rowOff>28575</xdr:rowOff>
                  </from>
                  <to>
                    <xdr:col>2</xdr:col>
                    <xdr:colOff>552450</xdr:colOff>
                    <xdr:row>41</xdr:row>
                    <xdr:rowOff>0</xdr:rowOff>
                  </to>
                </anchor>
              </controlPr>
            </control>
          </mc:Choice>
        </mc:AlternateContent>
        <mc:AlternateContent xmlns:mc="http://schemas.openxmlformats.org/markup-compatibility/2006">
          <mc:Choice Requires="x14">
            <control shapeId="14355" r:id="rId23" name="Drop Down 19">
              <controlPr defaultSize="0" autoLine="0" autoPict="0">
                <anchor moveWithCells="1">
                  <from>
                    <xdr:col>2</xdr:col>
                    <xdr:colOff>28575</xdr:colOff>
                    <xdr:row>41</xdr:row>
                    <xdr:rowOff>28575</xdr:rowOff>
                  </from>
                  <to>
                    <xdr:col>2</xdr:col>
                    <xdr:colOff>552450</xdr:colOff>
                    <xdr:row>42</xdr:row>
                    <xdr:rowOff>0</xdr:rowOff>
                  </to>
                </anchor>
              </controlPr>
            </control>
          </mc:Choice>
        </mc:AlternateContent>
        <mc:AlternateContent xmlns:mc="http://schemas.openxmlformats.org/markup-compatibility/2006">
          <mc:Choice Requires="x14">
            <control shapeId="14356" r:id="rId24" name="Drop Down 20">
              <controlPr defaultSize="0" autoLine="0" autoPict="0">
                <anchor moveWithCells="1">
                  <from>
                    <xdr:col>2</xdr:col>
                    <xdr:colOff>28575</xdr:colOff>
                    <xdr:row>42</xdr:row>
                    <xdr:rowOff>28575</xdr:rowOff>
                  </from>
                  <to>
                    <xdr:col>2</xdr:col>
                    <xdr:colOff>552450</xdr:colOff>
                    <xdr:row>43</xdr:row>
                    <xdr:rowOff>0</xdr:rowOff>
                  </to>
                </anchor>
              </controlPr>
            </control>
          </mc:Choice>
        </mc:AlternateContent>
        <mc:AlternateContent xmlns:mc="http://schemas.openxmlformats.org/markup-compatibility/2006">
          <mc:Choice Requires="x14">
            <control shapeId="14357" r:id="rId25" name="Drop Down 21">
              <controlPr defaultSize="0" autoLine="0" autoPict="0">
                <anchor moveWithCells="1">
                  <from>
                    <xdr:col>2</xdr:col>
                    <xdr:colOff>28575</xdr:colOff>
                    <xdr:row>43</xdr:row>
                    <xdr:rowOff>28575</xdr:rowOff>
                  </from>
                  <to>
                    <xdr:col>2</xdr:col>
                    <xdr:colOff>552450</xdr:colOff>
                    <xdr:row>44</xdr:row>
                    <xdr:rowOff>0</xdr:rowOff>
                  </to>
                </anchor>
              </controlPr>
            </control>
          </mc:Choice>
        </mc:AlternateContent>
        <mc:AlternateContent xmlns:mc="http://schemas.openxmlformats.org/markup-compatibility/2006">
          <mc:Choice Requires="x14">
            <control shapeId="14358" r:id="rId26" name="Drop Down 22">
              <controlPr defaultSize="0" autoLine="0" autoPict="0">
                <anchor moveWithCells="1">
                  <from>
                    <xdr:col>2</xdr:col>
                    <xdr:colOff>28575</xdr:colOff>
                    <xdr:row>44</xdr:row>
                    <xdr:rowOff>28575</xdr:rowOff>
                  </from>
                  <to>
                    <xdr:col>2</xdr:col>
                    <xdr:colOff>552450</xdr:colOff>
                    <xdr:row>45</xdr:row>
                    <xdr:rowOff>0</xdr:rowOff>
                  </to>
                </anchor>
              </controlPr>
            </control>
          </mc:Choice>
        </mc:AlternateContent>
        <mc:AlternateContent xmlns:mc="http://schemas.openxmlformats.org/markup-compatibility/2006">
          <mc:Choice Requires="x14">
            <control shapeId="14371" r:id="rId27" name="Check Box 35">
              <controlPr defaultSize="0" autoFill="0" autoLine="0" autoPict="0">
                <anchor moveWithCells="1">
                  <from>
                    <xdr:col>2</xdr:col>
                    <xdr:colOff>161925</xdr:colOff>
                    <xdr:row>5</xdr:row>
                    <xdr:rowOff>95250</xdr:rowOff>
                  </from>
                  <to>
                    <xdr:col>2</xdr:col>
                    <xdr:colOff>419100</xdr:colOff>
                    <xdr:row>5</xdr:row>
                    <xdr:rowOff>295275</xdr:rowOff>
                  </to>
                </anchor>
              </controlPr>
            </control>
          </mc:Choice>
        </mc:AlternateContent>
        <mc:AlternateContent xmlns:mc="http://schemas.openxmlformats.org/markup-compatibility/2006">
          <mc:Choice Requires="x14">
            <control shapeId="14372" r:id="rId28" name="Check Box 36">
              <controlPr defaultSize="0" autoFill="0" autoLine="0" autoPict="0">
                <anchor moveWithCells="1">
                  <from>
                    <xdr:col>3</xdr:col>
                    <xdr:colOff>180975</xdr:colOff>
                    <xdr:row>5</xdr:row>
                    <xdr:rowOff>95250</xdr:rowOff>
                  </from>
                  <to>
                    <xdr:col>3</xdr:col>
                    <xdr:colOff>447675</xdr:colOff>
                    <xdr:row>5</xdr:row>
                    <xdr:rowOff>295275</xdr:rowOff>
                  </to>
                </anchor>
              </controlPr>
            </control>
          </mc:Choice>
        </mc:AlternateContent>
        <mc:AlternateContent xmlns:mc="http://schemas.openxmlformats.org/markup-compatibility/2006">
          <mc:Choice Requires="x14">
            <control shapeId="14373" r:id="rId29" name="Check Box 37">
              <controlPr defaultSize="0" autoFill="0" autoLine="0" autoPict="0">
                <anchor moveWithCells="1">
                  <from>
                    <xdr:col>2</xdr:col>
                    <xdr:colOff>161925</xdr:colOff>
                    <xdr:row>6</xdr:row>
                    <xdr:rowOff>238125</xdr:rowOff>
                  </from>
                  <to>
                    <xdr:col>2</xdr:col>
                    <xdr:colOff>428625</xdr:colOff>
                    <xdr:row>6</xdr:row>
                    <xdr:rowOff>438150</xdr:rowOff>
                  </to>
                </anchor>
              </controlPr>
            </control>
          </mc:Choice>
        </mc:AlternateContent>
        <mc:AlternateContent xmlns:mc="http://schemas.openxmlformats.org/markup-compatibility/2006">
          <mc:Choice Requires="x14">
            <control shapeId="14374" r:id="rId30" name="Check Box 38">
              <controlPr defaultSize="0" autoFill="0" autoLine="0" autoPict="0">
                <anchor moveWithCells="1">
                  <from>
                    <xdr:col>3</xdr:col>
                    <xdr:colOff>180975</xdr:colOff>
                    <xdr:row>6</xdr:row>
                    <xdr:rowOff>238125</xdr:rowOff>
                  </from>
                  <to>
                    <xdr:col>3</xdr:col>
                    <xdr:colOff>447675</xdr:colOff>
                    <xdr:row>6</xdr:row>
                    <xdr:rowOff>438150</xdr:rowOff>
                  </to>
                </anchor>
              </controlPr>
            </control>
          </mc:Choice>
        </mc:AlternateContent>
        <mc:AlternateContent xmlns:mc="http://schemas.openxmlformats.org/markup-compatibility/2006">
          <mc:Choice Requires="x14">
            <control shapeId="14375" r:id="rId31" name="Check Box 39">
              <controlPr defaultSize="0" autoFill="0" autoLine="0" autoPict="0">
                <anchor moveWithCells="1">
                  <from>
                    <xdr:col>2</xdr:col>
                    <xdr:colOff>161925</xdr:colOff>
                    <xdr:row>8</xdr:row>
                    <xdr:rowOff>219075</xdr:rowOff>
                  </from>
                  <to>
                    <xdr:col>2</xdr:col>
                    <xdr:colOff>428625</xdr:colOff>
                    <xdr:row>8</xdr:row>
                    <xdr:rowOff>419100</xdr:rowOff>
                  </to>
                </anchor>
              </controlPr>
            </control>
          </mc:Choice>
        </mc:AlternateContent>
        <mc:AlternateContent xmlns:mc="http://schemas.openxmlformats.org/markup-compatibility/2006">
          <mc:Choice Requires="x14">
            <control shapeId="14376" r:id="rId32" name="Check Box 40">
              <controlPr defaultSize="0" autoFill="0" autoLine="0" autoPict="0">
                <anchor moveWithCells="1">
                  <from>
                    <xdr:col>3</xdr:col>
                    <xdr:colOff>171450</xdr:colOff>
                    <xdr:row>8</xdr:row>
                    <xdr:rowOff>219075</xdr:rowOff>
                  </from>
                  <to>
                    <xdr:col>3</xdr:col>
                    <xdr:colOff>438150</xdr:colOff>
                    <xdr:row>8</xdr:row>
                    <xdr:rowOff>419100</xdr:rowOff>
                  </to>
                </anchor>
              </controlPr>
            </control>
          </mc:Choice>
        </mc:AlternateContent>
        <mc:AlternateContent xmlns:mc="http://schemas.openxmlformats.org/markup-compatibility/2006">
          <mc:Choice Requires="x14">
            <control shapeId="14377" r:id="rId33" name="Check Box 41">
              <controlPr defaultSize="0" autoFill="0" autoLine="0" autoPict="0">
                <anchor moveWithCells="1">
                  <from>
                    <xdr:col>2</xdr:col>
                    <xdr:colOff>161925</xdr:colOff>
                    <xdr:row>9</xdr:row>
                    <xdr:rowOff>190500</xdr:rowOff>
                  </from>
                  <to>
                    <xdr:col>2</xdr:col>
                    <xdr:colOff>428625</xdr:colOff>
                    <xdr:row>9</xdr:row>
                    <xdr:rowOff>390525</xdr:rowOff>
                  </to>
                </anchor>
              </controlPr>
            </control>
          </mc:Choice>
        </mc:AlternateContent>
        <mc:AlternateContent xmlns:mc="http://schemas.openxmlformats.org/markup-compatibility/2006">
          <mc:Choice Requires="x14">
            <control shapeId="14378" r:id="rId34" name="Check Box 42">
              <controlPr defaultSize="0" autoFill="0" autoLine="0" autoPict="0">
                <anchor moveWithCells="1">
                  <from>
                    <xdr:col>3</xdr:col>
                    <xdr:colOff>180975</xdr:colOff>
                    <xdr:row>9</xdr:row>
                    <xdr:rowOff>190500</xdr:rowOff>
                  </from>
                  <to>
                    <xdr:col>3</xdr:col>
                    <xdr:colOff>447675</xdr:colOff>
                    <xdr:row>9</xdr:row>
                    <xdr:rowOff>390525</xdr:rowOff>
                  </to>
                </anchor>
              </controlPr>
            </control>
          </mc:Choice>
        </mc:AlternateContent>
        <mc:AlternateContent xmlns:mc="http://schemas.openxmlformats.org/markup-compatibility/2006">
          <mc:Choice Requires="x14">
            <control shapeId="14379" r:id="rId35" name="Check Box 43">
              <controlPr defaultSize="0" autoFill="0" autoLine="0" autoPict="0">
                <anchor moveWithCells="1">
                  <from>
                    <xdr:col>2</xdr:col>
                    <xdr:colOff>161925</xdr:colOff>
                    <xdr:row>11</xdr:row>
                    <xdr:rowOff>228600</xdr:rowOff>
                  </from>
                  <to>
                    <xdr:col>2</xdr:col>
                    <xdr:colOff>428625</xdr:colOff>
                    <xdr:row>12</xdr:row>
                    <xdr:rowOff>47625</xdr:rowOff>
                  </to>
                </anchor>
              </controlPr>
            </control>
          </mc:Choice>
        </mc:AlternateContent>
        <mc:AlternateContent xmlns:mc="http://schemas.openxmlformats.org/markup-compatibility/2006">
          <mc:Choice Requires="x14">
            <control shapeId="14380" r:id="rId36" name="Check Box 44">
              <controlPr defaultSize="0" autoFill="0" autoLine="0" autoPict="0">
                <anchor moveWithCells="1">
                  <from>
                    <xdr:col>3</xdr:col>
                    <xdr:colOff>180975</xdr:colOff>
                    <xdr:row>11</xdr:row>
                    <xdr:rowOff>228600</xdr:rowOff>
                  </from>
                  <to>
                    <xdr:col>3</xdr:col>
                    <xdr:colOff>447675</xdr:colOff>
                    <xdr:row>12</xdr:row>
                    <xdr:rowOff>47625</xdr:rowOff>
                  </to>
                </anchor>
              </controlPr>
            </control>
          </mc:Choice>
        </mc:AlternateContent>
        <mc:AlternateContent xmlns:mc="http://schemas.openxmlformats.org/markup-compatibility/2006">
          <mc:Choice Requires="x14">
            <control shapeId="14381" r:id="rId37" name="Check Box 45">
              <controlPr defaultSize="0" autoFill="0" autoLine="0" autoPict="0">
                <anchor moveWithCells="1">
                  <from>
                    <xdr:col>2</xdr:col>
                    <xdr:colOff>161925</xdr:colOff>
                    <xdr:row>13</xdr:row>
                    <xdr:rowOff>581025</xdr:rowOff>
                  </from>
                  <to>
                    <xdr:col>2</xdr:col>
                    <xdr:colOff>428625</xdr:colOff>
                    <xdr:row>13</xdr:row>
                    <xdr:rowOff>781050</xdr:rowOff>
                  </to>
                </anchor>
              </controlPr>
            </control>
          </mc:Choice>
        </mc:AlternateContent>
        <mc:AlternateContent xmlns:mc="http://schemas.openxmlformats.org/markup-compatibility/2006">
          <mc:Choice Requires="x14">
            <control shapeId="14382" r:id="rId38" name="Check Box 46">
              <controlPr defaultSize="0" autoFill="0" autoLine="0" autoPict="0">
                <anchor moveWithCells="1">
                  <from>
                    <xdr:col>3</xdr:col>
                    <xdr:colOff>180975</xdr:colOff>
                    <xdr:row>13</xdr:row>
                    <xdr:rowOff>581025</xdr:rowOff>
                  </from>
                  <to>
                    <xdr:col>3</xdr:col>
                    <xdr:colOff>447675</xdr:colOff>
                    <xdr:row>13</xdr:row>
                    <xdr:rowOff>781050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7">
    <tabColor rgb="FF4B4B4B"/>
  </sheetPr>
  <dimension ref="A1:F98"/>
  <sheetViews>
    <sheetView showGridLines="0" showRuler="0" view="pageLayout" zoomScaleNormal="100" workbookViewId="0">
      <selection activeCell="E11" sqref="E11"/>
    </sheetView>
  </sheetViews>
  <sheetFormatPr baseColWidth="10" defaultRowHeight="14.25" x14ac:dyDescent="0.2"/>
  <cols>
    <col min="1" max="1" width="5" customWidth="1"/>
    <col min="2" max="2" width="32.5" customWidth="1"/>
    <col min="3" max="4" width="8" customWidth="1"/>
    <col min="5" max="5" width="33.5" customWidth="1"/>
    <col min="6" max="6" width="28.875" style="163" customWidth="1"/>
  </cols>
  <sheetData>
    <row r="1" spans="1:6" ht="23.25" customHeight="1" x14ac:dyDescent="0.2">
      <c r="A1" s="402" t="s">
        <v>321</v>
      </c>
      <c r="B1" s="402"/>
      <c r="C1" s="402"/>
      <c r="D1" s="402"/>
      <c r="E1" s="402"/>
      <c r="F1" s="402"/>
    </row>
    <row r="2" spans="1:6" ht="23.25" customHeight="1" x14ac:dyDescent="0.2">
      <c r="A2" s="129" t="s">
        <v>85</v>
      </c>
      <c r="B2" s="167"/>
      <c r="C2" s="164"/>
      <c r="D2" s="164"/>
      <c r="E2" s="164"/>
      <c r="F2" s="165"/>
    </row>
    <row r="3" spans="1:6" ht="19.5" customHeight="1" x14ac:dyDescent="0.2">
      <c r="A3" s="392" t="s">
        <v>12</v>
      </c>
      <c r="B3" s="392" t="s">
        <v>86</v>
      </c>
      <c r="C3" s="394" t="s">
        <v>87</v>
      </c>
      <c r="D3" s="394"/>
      <c r="E3" s="394" t="s">
        <v>88</v>
      </c>
      <c r="F3" s="403" t="s">
        <v>89</v>
      </c>
    </row>
    <row r="4" spans="1:6" ht="16.5" customHeight="1" x14ac:dyDescent="0.2">
      <c r="A4" s="392"/>
      <c r="B4" s="392"/>
      <c r="C4" s="21" t="s">
        <v>90</v>
      </c>
      <c r="D4" s="21" t="s">
        <v>279</v>
      </c>
      <c r="E4" s="394"/>
      <c r="F4" s="403"/>
    </row>
    <row r="5" spans="1:6" ht="30.75" customHeight="1" x14ac:dyDescent="0.2">
      <c r="A5" s="154" t="s">
        <v>13</v>
      </c>
      <c r="B5" s="154" t="s">
        <v>132</v>
      </c>
      <c r="C5" s="155"/>
      <c r="D5" s="155"/>
      <c r="E5" s="156" t="s">
        <v>133</v>
      </c>
      <c r="F5" s="191" t="s">
        <v>282</v>
      </c>
    </row>
    <row r="6" spans="1:6" ht="22.5" x14ac:dyDescent="0.2">
      <c r="A6" s="389" t="s">
        <v>14</v>
      </c>
      <c r="B6" s="389" t="s">
        <v>134</v>
      </c>
      <c r="C6" s="390"/>
      <c r="D6" s="390"/>
      <c r="E6" s="157" t="s">
        <v>292</v>
      </c>
      <c r="F6" s="395" t="s">
        <v>282</v>
      </c>
    </row>
    <row r="7" spans="1:6" ht="16.5" customHeight="1" x14ac:dyDescent="0.2">
      <c r="A7" s="389"/>
      <c r="B7" s="389"/>
      <c r="C7" s="390"/>
      <c r="D7" s="390"/>
      <c r="E7" s="158" t="s">
        <v>293</v>
      </c>
      <c r="F7" s="395"/>
    </row>
    <row r="8" spans="1:6" ht="33.75" customHeight="1" x14ac:dyDescent="0.2">
      <c r="A8" s="154" t="s">
        <v>15</v>
      </c>
      <c r="B8" s="154" t="s">
        <v>94</v>
      </c>
      <c r="C8" s="155"/>
      <c r="D8" s="155"/>
      <c r="E8" s="156" t="s">
        <v>294</v>
      </c>
      <c r="F8" s="395"/>
    </row>
    <row r="9" spans="1:6" ht="33.75" customHeight="1" x14ac:dyDescent="0.2">
      <c r="A9" s="154" t="s">
        <v>16</v>
      </c>
      <c r="B9" s="154" t="s">
        <v>95</v>
      </c>
      <c r="C9" s="155"/>
      <c r="D9" s="155"/>
      <c r="E9" s="156" t="s">
        <v>295</v>
      </c>
      <c r="F9" s="395"/>
    </row>
    <row r="10" spans="1:6" ht="29.25" customHeight="1" x14ac:dyDescent="0.2">
      <c r="A10" s="389" t="s">
        <v>17</v>
      </c>
      <c r="B10" s="389" t="s">
        <v>135</v>
      </c>
      <c r="C10" s="390"/>
      <c r="D10" s="390"/>
      <c r="E10" s="157" t="s">
        <v>296</v>
      </c>
      <c r="F10" s="395" t="s">
        <v>282</v>
      </c>
    </row>
    <row r="11" spans="1:6" ht="29.25" customHeight="1" x14ac:dyDescent="0.2">
      <c r="A11" s="389"/>
      <c r="B11" s="389"/>
      <c r="C11" s="390"/>
      <c r="D11" s="390"/>
      <c r="E11" s="158" t="s">
        <v>297</v>
      </c>
      <c r="F11" s="395"/>
    </row>
    <row r="12" spans="1:6" ht="27" customHeight="1" x14ac:dyDescent="0.2">
      <c r="A12" s="389" t="s">
        <v>18</v>
      </c>
      <c r="B12" s="389" t="s">
        <v>136</v>
      </c>
      <c r="C12" s="390"/>
      <c r="D12" s="390"/>
      <c r="E12" s="157" t="s">
        <v>298</v>
      </c>
      <c r="F12" s="395" t="s">
        <v>282</v>
      </c>
    </row>
    <row r="13" spans="1:6" ht="25.5" customHeight="1" x14ac:dyDescent="0.2">
      <c r="A13" s="389"/>
      <c r="B13" s="389"/>
      <c r="C13" s="390"/>
      <c r="D13" s="390"/>
      <c r="E13" s="158" t="s">
        <v>299</v>
      </c>
      <c r="F13" s="395"/>
    </row>
    <row r="14" spans="1:6" ht="35.25" customHeight="1" x14ac:dyDescent="0.2">
      <c r="A14" s="154" t="s">
        <v>54</v>
      </c>
      <c r="B14" s="154" t="s">
        <v>137</v>
      </c>
      <c r="C14" s="155"/>
      <c r="D14" s="155"/>
      <c r="E14" s="156" t="s">
        <v>138</v>
      </c>
      <c r="F14" s="191" t="s">
        <v>282</v>
      </c>
    </row>
    <row r="15" spans="1:6" ht="33.75" customHeight="1" x14ac:dyDescent="0.2">
      <c r="A15" s="154" t="s">
        <v>55</v>
      </c>
      <c r="B15" s="154" t="s">
        <v>139</v>
      </c>
      <c r="C15" s="155"/>
      <c r="D15" s="155"/>
      <c r="E15" s="156" t="s">
        <v>140</v>
      </c>
      <c r="F15" s="191" t="s">
        <v>282</v>
      </c>
    </row>
    <row r="16" spans="1:6" ht="33.75" customHeight="1" x14ac:dyDescent="0.2">
      <c r="A16" s="154" t="s">
        <v>56</v>
      </c>
      <c r="B16" s="154" t="s">
        <v>141</v>
      </c>
      <c r="C16" s="155"/>
      <c r="D16" s="155"/>
      <c r="E16" s="154"/>
      <c r="F16" s="191" t="s">
        <v>282</v>
      </c>
    </row>
    <row r="17" spans="1:6" ht="29.25" customHeight="1" x14ac:dyDescent="0.2">
      <c r="A17" s="389" t="s">
        <v>57</v>
      </c>
      <c r="B17" s="389" t="s">
        <v>142</v>
      </c>
      <c r="C17" s="390"/>
      <c r="D17" s="390"/>
      <c r="E17" s="157" t="s">
        <v>300</v>
      </c>
      <c r="F17" s="395" t="s">
        <v>282</v>
      </c>
    </row>
    <row r="18" spans="1:6" ht="29.25" customHeight="1" x14ac:dyDescent="0.2">
      <c r="A18" s="389"/>
      <c r="B18" s="389"/>
      <c r="C18" s="390"/>
      <c r="D18" s="390"/>
      <c r="E18" s="158" t="s">
        <v>301</v>
      </c>
      <c r="F18" s="395"/>
    </row>
    <row r="19" spans="1:6" ht="29.25" customHeight="1" x14ac:dyDescent="0.2">
      <c r="A19" s="129" t="s">
        <v>316</v>
      </c>
      <c r="B19" s="167"/>
      <c r="C19" s="169"/>
      <c r="D19" s="169"/>
      <c r="E19" s="170"/>
      <c r="F19" s="171"/>
    </row>
    <row r="20" spans="1:6" ht="19.5" customHeight="1" x14ac:dyDescent="0.2">
      <c r="A20" s="391" t="s">
        <v>12</v>
      </c>
      <c r="B20" s="391" t="s">
        <v>86</v>
      </c>
      <c r="C20" s="393" t="s">
        <v>87</v>
      </c>
      <c r="D20" s="393"/>
      <c r="E20" s="393" t="s">
        <v>88</v>
      </c>
      <c r="F20" s="393" t="s">
        <v>89</v>
      </c>
    </row>
    <row r="21" spans="1:6" ht="16.5" customHeight="1" x14ac:dyDescent="0.2">
      <c r="A21" s="392"/>
      <c r="B21" s="392"/>
      <c r="C21" s="21" t="s">
        <v>90</v>
      </c>
      <c r="D21" s="21" t="s">
        <v>279</v>
      </c>
      <c r="E21" s="394"/>
      <c r="F21" s="394"/>
    </row>
    <row r="22" spans="1:6" ht="39" customHeight="1" x14ac:dyDescent="0.2">
      <c r="A22" s="154" t="s">
        <v>47</v>
      </c>
      <c r="B22" s="154" t="s">
        <v>143</v>
      </c>
      <c r="C22" s="155"/>
      <c r="D22" s="155"/>
      <c r="E22" s="154"/>
      <c r="F22" s="191" t="s">
        <v>282</v>
      </c>
    </row>
    <row r="23" spans="1:6" ht="39" customHeight="1" x14ac:dyDescent="0.2">
      <c r="A23" s="154" t="s">
        <v>30</v>
      </c>
      <c r="B23" s="154" t="s">
        <v>144</v>
      </c>
      <c r="C23" s="155"/>
      <c r="D23" s="155"/>
      <c r="E23" s="156" t="s">
        <v>145</v>
      </c>
      <c r="F23" s="191" t="s">
        <v>282</v>
      </c>
    </row>
    <row r="24" spans="1:6" ht="29.25" customHeight="1" x14ac:dyDescent="0.2">
      <c r="A24" s="389" t="s">
        <v>31</v>
      </c>
      <c r="B24" s="389" t="s">
        <v>146</v>
      </c>
      <c r="C24" s="390"/>
      <c r="D24" s="390"/>
      <c r="E24" s="157" t="s">
        <v>302</v>
      </c>
      <c r="F24" s="395" t="s">
        <v>282</v>
      </c>
    </row>
    <row r="25" spans="1:6" ht="29.25" customHeight="1" x14ac:dyDescent="0.2">
      <c r="A25" s="389"/>
      <c r="B25" s="389"/>
      <c r="C25" s="390"/>
      <c r="D25" s="390"/>
      <c r="E25" s="159" t="s">
        <v>303</v>
      </c>
      <c r="F25" s="395"/>
    </row>
    <row r="26" spans="1:6" ht="29.25" customHeight="1" x14ac:dyDescent="0.2">
      <c r="A26" s="389"/>
      <c r="B26" s="389"/>
      <c r="C26" s="390"/>
      <c r="D26" s="390"/>
      <c r="E26" s="159" t="s">
        <v>304</v>
      </c>
      <c r="F26" s="395"/>
    </row>
    <row r="27" spans="1:6" ht="29.25" customHeight="1" x14ac:dyDescent="0.2">
      <c r="A27" s="389"/>
      <c r="B27" s="389"/>
      <c r="C27" s="390"/>
      <c r="D27" s="390"/>
      <c r="E27" s="159" t="s">
        <v>305</v>
      </c>
      <c r="F27" s="395"/>
    </row>
    <row r="28" spans="1:6" ht="18.75" customHeight="1" x14ac:dyDescent="0.2">
      <c r="A28" s="389"/>
      <c r="B28" s="389"/>
      <c r="C28" s="390"/>
      <c r="D28" s="390"/>
      <c r="E28" s="158" t="s">
        <v>306</v>
      </c>
      <c r="F28" s="395"/>
    </row>
    <row r="29" spans="1:6" ht="39" customHeight="1" x14ac:dyDescent="0.2">
      <c r="A29" s="154" t="s">
        <v>32</v>
      </c>
      <c r="B29" s="154" t="s">
        <v>147</v>
      </c>
      <c r="C29" s="155"/>
      <c r="D29" s="155"/>
      <c r="E29" s="154"/>
      <c r="F29" s="191" t="s">
        <v>282</v>
      </c>
    </row>
    <row r="30" spans="1:6" ht="33.75" customHeight="1" x14ac:dyDescent="0.2">
      <c r="A30" s="154" t="s">
        <v>33</v>
      </c>
      <c r="B30" s="154" t="s">
        <v>148</v>
      </c>
      <c r="C30" s="155"/>
      <c r="D30" s="155"/>
      <c r="E30" s="154"/>
      <c r="F30" s="191" t="s">
        <v>282</v>
      </c>
    </row>
    <row r="31" spans="1:6" ht="29.25" customHeight="1" x14ac:dyDescent="0.2">
      <c r="A31" s="389" t="s">
        <v>58</v>
      </c>
      <c r="B31" s="389" t="s">
        <v>149</v>
      </c>
      <c r="C31" s="390"/>
      <c r="D31" s="390"/>
      <c r="E31" s="157" t="s">
        <v>307</v>
      </c>
      <c r="F31" s="395" t="s">
        <v>282</v>
      </c>
    </row>
    <row r="32" spans="1:6" ht="29.25" customHeight="1" x14ac:dyDescent="0.2">
      <c r="A32" s="389"/>
      <c r="B32" s="389"/>
      <c r="C32" s="390"/>
      <c r="D32" s="390"/>
      <c r="E32" s="159" t="s">
        <v>308</v>
      </c>
      <c r="F32" s="395"/>
    </row>
    <row r="33" spans="1:6" ht="17.25" customHeight="1" x14ac:dyDescent="0.2">
      <c r="A33" s="389"/>
      <c r="B33" s="389"/>
      <c r="C33" s="390"/>
      <c r="D33" s="390"/>
      <c r="E33" s="158" t="s">
        <v>309</v>
      </c>
      <c r="F33" s="395"/>
    </row>
    <row r="34" spans="1:6" ht="17.25" customHeight="1" x14ac:dyDescent="0.2">
      <c r="A34" s="175"/>
      <c r="B34" s="175"/>
      <c r="C34" s="176"/>
      <c r="D34" s="176"/>
      <c r="E34" s="178"/>
      <c r="F34" s="177"/>
    </row>
    <row r="35" spans="1:6" ht="29.25" customHeight="1" x14ac:dyDescent="0.2">
      <c r="A35" s="173"/>
      <c r="B35" s="173"/>
      <c r="C35" s="173"/>
      <c r="D35" s="173"/>
      <c r="E35" s="173"/>
      <c r="F35" s="174"/>
    </row>
    <row r="36" spans="1:6" ht="29.25" customHeight="1" x14ac:dyDescent="0.2">
      <c r="A36" s="172"/>
      <c r="B36" s="173"/>
      <c r="C36" s="173"/>
      <c r="D36" s="173"/>
      <c r="E36" s="173"/>
      <c r="F36" s="174"/>
    </row>
    <row r="37" spans="1:6" ht="29.25" customHeight="1" x14ac:dyDescent="0.2">
      <c r="A37" s="396" t="s">
        <v>283</v>
      </c>
      <c r="B37" s="396" t="s">
        <v>181</v>
      </c>
      <c r="C37" s="398"/>
      <c r="D37" s="398"/>
      <c r="E37" s="160" t="s">
        <v>310</v>
      </c>
      <c r="F37" s="397" t="s">
        <v>282</v>
      </c>
    </row>
    <row r="38" spans="1:6" ht="15" customHeight="1" x14ac:dyDescent="0.2">
      <c r="A38" s="396"/>
      <c r="B38" s="396"/>
      <c r="C38" s="398"/>
      <c r="D38" s="398"/>
      <c r="E38" s="161" t="s">
        <v>311</v>
      </c>
      <c r="F38" s="397"/>
    </row>
    <row r="39" spans="1:6" ht="14.25" customHeight="1" x14ac:dyDescent="0.2">
      <c r="A39" s="396"/>
      <c r="B39" s="396"/>
      <c r="C39" s="398"/>
      <c r="D39" s="398"/>
      <c r="E39" s="161" t="s">
        <v>312</v>
      </c>
      <c r="F39" s="397"/>
    </row>
    <row r="40" spans="1:6" ht="29.25" customHeight="1" x14ac:dyDescent="0.2">
      <c r="A40" s="396"/>
      <c r="B40" s="396"/>
      <c r="C40" s="398"/>
      <c r="D40" s="398"/>
      <c r="E40" s="162" t="s">
        <v>313</v>
      </c>
      <c r="F40" s="397"/>
    </row>
    <row r="41" spans="1:6" ht="48.75" customHeight="1" x14ac:dyDescent="0.2">
      <c r="A41" s="154" t="s">
        <v>284</v>
      </c>
      <c r="B41" s="154" t="s">
        <v>285</v>
      </c>
      <c r="C41" s="155"/>
      <c r="D41" s="155"/>
      <c r="E41" s="156" t="s">
        <v>286</v>
      </c>
      <c r="F41" s="191" t="s">
        <v>282</v>
      </c>
    </row>
    <row r="42" spans="1:6" ht="24" customHeight="1" x14ac:dyDescent="0.2">
      <c r="A42" s="389" t="s">
        <v>287</v>
      </c>
      <c r="B42" s="389" t="s">
        <v>288</v>
      </c>
      <c r="C42" s="390"/>
      <c r="D42" s="390"/>
      <c r="E42" s="157" t="s">
        <v>167</v>
      </c>
      <c r="F42" s="395" t="s">
        <v>282</v>
      </c>
    </row>
    <row r="43" spans="1:6" ht="24" customHeight="1" x14ac:dyDescent="0.2">
      <c r="A43" s="389"/>
      <c r="B43" s="389"/>
      <c r="C43" s="390"/>
      <c r="D43" s="390"/>
      <c r="E43" s="158" t="s">
        <v>168</v>
      </c>
      <c r="F43" s="395"/>
    </row>
    <row r="44" spans="1:6" ht="37.5" customHeight="1" x14ac:dyDescent="0.2">
      <c r="A44" s="154" t="s">
        <v>289</v>
      </c>
      <c r="B44" s="154" t="s">
        <v>150</v>
      </c>
      <c r="C44" s="155"/>
      <c r="D44" s="155"/>
      <c r="E44" s="156" t="s">
        <v>151</v>
      </c>
      <c r="F44" s="191" t="s">
        <v>282</v>
      </c>
    </row>
    <row r="45" spans="1:6" ht="33.75" customHeight="1" x14ac:dyDescent="0.2">
      <c r="A45" s="154" t="s">
        <v>290</v>
      </c>
      <c r="B45" s="154" t="s">
        <v>144</v>
      </c>
      <c r="C45" s="155"/>
      <c r="D45" s="155"/>
      <c r="E45" s="156" t="s">
        <v>152</v>
      </c>
      <c r="F45" s="191" t="s">
        <v>282</v>
      </c>
    </row>
    <row r="46" spans="1:6" ht="37.5" customHeight="1" x14ac:dyDescent="0.2">
      <c r="A46" s="154" t="s">
        <v>291</v>
      </c>
      <c r="B46" s="154" t="s">
        <v>153</v>
      </c>
      <c r="C46" s="155"/>
      <c r="D46" s="155"/>
      <c r="E46" s="156" t="s">
        <v>154</v>
      </c>
      <c r="F46" s="191" t="s">
        <v>282</v>
      </c>
    </row>
    <row r="47" spans="1:6" ht="38.25" customHeight="1" x14ac:dyDescent="0.2">
      <c r="A47" s="168"/>
      <c r="B47" s="168"/>
      <c r="C47" s="169"/>
      <c r="D47" s="169"/>
      <c r="E47" s="170"/>
      <c r="F47" s="171"/>
    </row>
    <row r="48" spans="1:6" ht="38.25" customHeight="1" x14ac:dyDescent="0.2">
      <c r="A48" s="168"/>
      <c r="B48" s="168"/>
      <c r="C48" s="169"/>
      <c r="D48" s="169"/>
      <c r="E48" s="170"/>
      <c r="F48" s="171"/>
    </row>
    <row r="49" spans="1:6" ht="38.25" customHeight="1" x14ac:dyDescent="0.2">
      <c r="A49" s="168"/>
      <c r="B49" s="168"/>
      <c r="C49" s="169"/>
      <c r="D49" s="169"/>
      <c r="E49" s="170"/>
      <c r="F49" s="171"/>
    </row>
    <row r="50" spans="1:6" ht="29.25" customHeight="1" x14ac:dyDescent="0.2">
      <c r="A50" s="168"/>
      <c r="B50" s="168"/>
      <c r="C50" s="169"/>
      <c r="D50" s="169"/>
      <c r="E50" s="170"/>
      <c r="F50" s="171"/>
    </row>
    <row r="51" spans="1:6" ht="29.25" customHeight="1" x14ac:dyDescent="0.2">
      <c r="A51" s="168"/>
      <c r="B51" s="168"/>
      <c r="C51" s="169"/>
      <c r="D51" s="169"/>
      <c r="E51" s="170"/>
      <c r="F51" s="171"/>
    </row>
    <row r="52" spans="1:6" ht="29.25" customHeight="1" x14ac:dyDescent="0.2">
      <c r="A52" s="168"/>
      <c r="B52" s="168"/>
      <c r="C52" s="169"/>
      <c r="D52" s="169"/>
      <c r="E52" s="170"/>
      <c r="F52" s="171"/>
    </row>
    <row r="53" spans="1:6" ht="3.75" customHeight="1" x14ac:dyDescent="0.2">
      <c r="A53" s="168"/>
      <c r="B53" s="168"/>
      <c r="C53" s="169"/>
      <c r="D53" s="169"/>
      <c r="E53" s="170"/>
      <c r="F53" s="171"/>
    </row>
    <row r="54" spans="1:6" ht="23.25" x14ac:dyDescent="0.2">
      <c r="A54" s="129" t="s">
        <v>317</v>
      </c>
      <c r="B54" s="179"/>
      <c r="C54" s="179"/>
      <c r="D54" s="179"/>
      <c r="E54" s="179"/>
      <c r="F54" s="180"/>
    </row>
    <row r="55" spans="1:6" ht="15.75" x14ac:dyDescent="0.2">
      <c r="A55" s="392" t="s">
        <v>12</v>
      </c>
      <c r="B55" s="392" t="s">
        <v>86</v>
      </c>
      <c r="C55" s="394" t="s">
        <v>87</v>
      </c>
      <c r="D55" s="394"/>
      <c r="E55" s="394" t="s">
        <v>88</v>
      </c>
      <c r="F55" s="394" t="s">
        <v>89</v>
      </c>
    </row>
    <row r="56" spans="1:6" ht="32.450000000000003" customHeight="1" x14ac:dyDescent="0.2">
      <c r="A56" s="392"/>
      <c r="B56" s="392"/>
      <c r="C56" s="21" t="s">
        <v>90</v>
      </c>
      <c r="D56" s="21" t="s">
        <v>279</v>
      </c>
      <c r="E56" s="394"/>
      <c r="F56" s="394"/>
    </row>
    <row r="57" spans="1:6" ht="39.75" customHeight="1" x14ac:dyDescent="0.2">
      <c r="A57" s="154" t="s">
        <v>59</v>
      </c>
      <c r="B57" s="154" t="s">
        <v>150</v>
      </c>
      <c r="C57" s="155"/>
      <c r="D57" s="155"/>
      <c r="E57" s="156" t="s">
        <v>151</v>
      </c>
      <c r="F57" s="191" t="s">
        <v>282</v>
      </c>
    </row>
    <row r="58" spans="1:6" ht="33.75" customHeight="1" x14ac:dyDescent="0.2">
      <c r="A58" s="154" t="s">
        <v>60</v>
      </c>
      <c r="B58" s="154" t="s">
        <v>144</v>
      </c>
      <c r="C58" s="155"/>
      <c r="D58" s="155"/>
      <c r="E58" s="156" t="s">
        <v>152</v>
      </c>
      <c r="F58" s="191" t="s">
        <v>282</v>
      </c>
    </row>
    <row r="59" spans="1:6" ht="33.75" x14ac:dyDescent="0.2">
      <c r="A59" s="154" t="s">
        <v>61</v>
      </c>
      <c r="B59" s="154" t="s">
        <v>153</v>
      </c>
      <c r="C59" s="155"/>
      <c r="D59" s="155"/>
      <c r="E59" s="156" t="s">
        <v>154</v>
      </c>
      <c r="F59" s="191" t="s">
        <v>282</v>
      </c>
    </row>
    <row r="60" spans="1:6" ht="33.75" customHeight="1" x14ac:dyDescent="0.2">
      <c r="A60" s="154" t="s">
        <v>62</v>
      </c>
      <c r="B60" s="154" t="s">
        <v>155</v>
      </c>
      <c r="C60" s="155"/>
      <c r="D60" s="155"/>
      <c r="E60" s="154"/>
      <c r="F60" s="191" t="s">
        <v>282</v>
      </c>
    </row>
    <row r="61" spans="1:6" ht="39.75" customHeight="1" x14ac:dyDescent="0.2">
      <c r="A61" s="154" t="s">
        <v>63</v>
      </c>
      <c r="B61" s="154" t="s">
        <v>156</v>
      </c>
      <c r="C61" s="155"/>
      <c r="D61" s="155"/>
      <c r="E61" s="156" t="s">
        <v>157</v>
      </c>
      <c r="F61" s="191" t="s">
        <v>282</v>
      </c>
    </row>
    <row r="62" spans="1:6" ht="33.75" customHeight="1" x14ac:dyDescent="0.2">
      <c r="A62" s="154" t="s">
        <v>64</v>
      </c>
      <c r="B62" s="154" t="s">
        <v>149</v>
      </c>
      <c r="C62" s="155"/>
      <c r="D62" s="155"/>
      <c r="E62" s="156" t="s">
        <v>158</v>
      </c>
      <c r="F62" s="191" t="s">
        <v>282</v>
      </c>
    </row>
    <row r="63" spans="1:6" x14ac:dyDescent="0.2">
      <c r="A63" s="389" t="s">
        <v>65</v>
      </c>
      <c r="B63" s="389" t="s">
        <v>159</v>
      </c>
      <c r="C63" s="390"/>
      <c r="D63" s="390"/>
      <c r="E63" s="157" t="s">
        <v>160</v>
      </c>
      <c r="F63" s="395" t="s">
        <v>282</v>
      </c>
    </row>
    <row r="64" spans="1:6" ht="27" customHeight="1" x14ac:dyDescent="0.2">
      <c r="A64" s="389"/>
      <c r="B64" s="389"/>
      <c r="C64" s="390"/>
      <c r="D64" s="390"/>
      <c r="E64" s="158" t="s">
        <v>314</v>
      </c>
      <c r="F64" s="395"/>
    </row>
    <row r="65" spans="1:6" ht="33" customHeight="1" x14ac:dyDescent="0.2">
      <c r="A65" s="154" t="s">
        <v>66</v>
      </c>
      <c r="B65" s="154" t="s">
        <v>161</v>
      </c>
      <c r="C65" s="155"/>
      <c r="D65" s="155"/>
      <c r="E65" s="156" t="s">
        <v>162</v>
      </c>
      <c r="F65" s="191" t="s">
        <v>282</v>
      </c>
    </row>
    <row r="66" spans="1:6" ht="22.5" x14ac:dyDescent="0.2">
      <c r="A66" s="389" t="s">
        <v>67</v>
      </c>
      <c r="B66" s="389" t="s">
        <v>163</v>
      </c>
      <c r="C66" s="390"/>
      <c r="D66" s="390"/>
      <c r="E66" s="157" t="s">
        <v>164</v>
      </c>
      <c r="F66" s="395" t="s">
        <v>282</v>
      </c>
    </row>
    <row r="67" spans="1:6" ht="39" customHeight="1" x14ac:dyDescent="0.2">
      <c r="A67" s="399"/>
      <c r="B67" s="399"/>
      <c r="C67" s="400"/>
      <c r="D67" s="400"/>
      <c r="E67" s="159" t="s">
        <v>165</v>
      </c>
      <c r="F67" s="401"/>
    </row>
    <row r="68" spans="1:6" ht="27" customHeight="1" x14ac:dyDescent="0.2">
      <c r="A68" s="389" t="s">
        <v>68</v>
      </c>
      <c r="B68" s="389" t="s">
        <v>166</v>
      </c>
      <c r="C68" s="390"/>
      <c r="D68" s="390"/>
      <c r="E68" s="157" t="s">
        <v>167</v>
      </c>
      <c r="F68" s="395" t="s">
        <v>282</v>
      </c>
    </row>
    <row r="69" spans="1:6" ht="23.25" customHeight="1" x14ac:dyDescent="0.2">
      <c r="A69" s="399"/>
      <c r="B69" s="399"/>
      <c r="C69" s="400"/>
      <c r="D69" s="400"/>
      <c r="E69" s="159" t="s">
        <v>168</v>
      </c>
      <c r="F69" s="401"/>
    </row>
    <row r="70" spans="1:6" ht="40.5" customHeight="1" x14ac:dyDescent="0.2">
      <c r="A70" s="183"/>
      <c r="B70" s="183"/>
      <c r="C70" s="184"/>
      <c r="D70" s="184"/>
      <c r="E70" s="185"/>
      <c r="F70" s="177"/>
    </row>
    <row r="71" spans="1:6" ht="24.75" customHeight="1" x14ac:dyDescent="0.2">
      <c r="A71" s="186"/>
      <c r="B71" s="186"/>
      <c r="C71" s="187"/>
      <c r="D71" s="187"/>
      <c r="E71" s="188"/>
      <c r="F71" s="171"/>
    </row>
    <row r="72" spans="1:6" ht="23.25" x14ac:dyDescent="0.2">
      <c r="A72" s="129" t="s">
        <v>318</v>
      </c>
      <c r="B72" s="179"/>
      <c r="C72" s="179"/>
      <c r="D72" s="179"/>
      <c r="E72" s="179"/>
      <c r="F72" s="180"/>
    </row>
    <row r="73" spans="1:6" ht="15.75" x14ac:dyDescent="0.2">
      <c r="A73" s="392" t="s">
        <v>12</v>
      </c>
      <c r="B73" s="392" t="s">
        <v>86</v>
      </c>
      <c r="C73" s="394" t="s">
        <v>87</v>
      </c>
      <c r="D73" s="394"/>
      <c r="E73" s="394" t="s">
        <v>88</v>
      </c>
      <c r="F73" s="394" t="s">
        <v>89</v>
      </c>
    </row>
    <row r="74" spans="1:6" ht="22.5" customHeight="1" x14ac:dyDescent="0.2">
      <c r="A74" s="392"/>
      <c r="B74" s="392"/>
      <c r="C74" s="21" t="s">
        <v>90</v>
      </c>
      <c r="D74" s="21" t="s">
        <v>279</v>
      </c>
      <c r="E74" s="394"/>
      <c r="F74" s="394"/>
    </row>
    <row r="75" spans="1:6" ht="39" customHeight="1" x14ac:dyDescent="0.2">
      <c r="A75" s="154" t="s">
        <v>69</v>
      </c>
      <c r="B75" s="154" t="s">
        <v>169</v>
      </c>
      <c r="C75" s="155"/>
      <c r="D75" s="155"/>
      <c r="E75" s="156" t="s">
        <v>170</v>
      </c>
      <c r="F75" s="191" t="s">
        <v>282</v>
      </c>
    </row>
    <row r="76" spans="1:6" ht="33.75" customHeight="1" x14ac:dyDescent="0.2">
      <c r="A76" s="154" t="s">
        <v>70</v>
      </c>
      <c r="B76" s="154" t="s">
        <v>144</v>
      </c>
      <c r="C76" s="155"/>
      <c r="D76" s="155"/>
      <c r="E76" s="156" t="s">
        <v>171</v>
      </c>
      <c r="F76" s="191" t="s">
        <v>282</v>
      </c>
    </row>
    <row r="77" spans="1:6" ht="22.5" x14ac:dyDescent="0.2">
      <c r="A77" s="389" t="s">
        <v>71</v>
      </c>
      <c r="B77" s="389" t="s">
        <v>172</v>
      </c>
      <c r="C77" s="390"/>
      <c r="D77" s="390"/>
      <c r="E77" s="157" t="s">
        <v>173</v>
      </c>
      <c r="F77" s="395" t="s">
        <v>282</v>
      </c>
    </row>
    <row r="78" spans="1:6" ht="15" customHeight="1" x14ac:dyDescent="0.2">
      <c r="A78" s="389"/>
      <c r="B78" s="389"/>
      <c r="C78" s="390"/>
      <c r="D78" s="390"/>
      <c r="E78" s="158" t="s">
        <v>174</v>
      </c>
      <c r="F78" s="395"/>
    </row>
    <row r="79" spans="1:6" ht="26.25" customHeight="1" x14ac:dyDescent="0.2">
      <c r="A79" s="389" t="s">
        <v>72</v>
      </c>
      <c r="B79" s="389" t="s">
        <v>175</v>
      </c>
      <c r="C79" s="390"/>
      <c r="D79" s="390"/>
      <c r="E79" s="157" t="s">
        <v>176</v>
      </c>
      <c r="F79" s="395" t="s">
        <v>282</v>
      </c>
    </row>
    <row r="80" spans="1:6" ht="22.5" x14ac:dyDescent="0.2">
      <c r="A80" s="389"/>
      <c r="B80" s="389"/>
      <c r="C80" s="390"/>
      <c r="D80" s="390"/>
      <c r="E80" s="159" t="s">
        <v>177</v>
      </c>
      <c r="F80" s="395"/>
    </row>
    <row r="81" spans="1:6" x14ac:dyDescent="0.2">
      <c r="A81" s="389"/>
      <c r="B81" s="389"/>
      <c r="C81" s="390"/>
      <c r="D81" s="390"/>
      <c r="E81" s="158" t="s">
        <v>315</v>
      </c>
      <c r="F81" s="395"/>
    </row>
    <row r="82" spans="1:6" ht="40.5" customHeight="1" x14ac:dyDescent="0.2">
      <c r="A82" s="154" t="s">
        <v>73</v>
      </c>
      <c r="B82" s="154" t="s">
        <v>178</v>
      </c>
      <c r="C82" s="155"/>
      <c r="D82" s="155"/>
      <c r="E82" s="156" t="s">
        <v>179</v>
      </c>
      <c r="F82" s="191" t="s">
        <v>282</v>
      </c>
    </row>
    <row r="83" spans="1:6" ht="39.75" customHeight="1" x14ac:dyDescent="0.2">
      <c r="A83" s="154" t="s">
        <v>74</v>
      </c>
      <c r="B83" s="154" t="s">
        <v>180</v>
      </c>
      <c r="C83" s="155"/>
      <c r="D83" s="155"/>
      <c r="E83" s="154"/>
      <c r="F83" s="191" t="s">
        <v>282</v>
      </c>
    </row>
    <row r="84" spans="1:6" ht="33.75" customHeight="1" x14ac:dyDescent="0.2">
      <c r="A84" s="154" t="s">
        <v>75</v>
      </c>
      <c r="B84" s="154" t="s">
        <v>181</v>
      </c>
      <c r="C84" s="155"/>
      <c r="D84" s="155"/>
      <c r="E84" s="156" t="s">
        <v>162</v>
      </c>
      <c r="F84" s="191" t="s">
        <v>282</v>
      </c>
    </row>
    <row r="85" spans="1:6" ht="22.5" x14ac:dyDescent="0.2">
      <c r="A85" s="389" t="s">
        <v>76</v>
      </c>
      <c r="B85" s="389" t="s">
        <v>182</v>
      </c>
      <c r="C85" s="390"/>
      <c r="D85" s="390"/>
      <c r="E85" s="157" t="s">
        <v>183</v>
      </c>
      <c r="F85" s="395" t="s">
        <v>282</v>
      </c>
    </row>
    <row r="86" spans="1:6" ht="33.75" x14ac:dyDescent="0.2">
      <c r="A86" s="389"/>
      <c r="B86" s="389"/>
      <c r="C86" s="390"/>
      <c r="D86" s="390"/>
      <c r="E86" s="158" t="s">
        <v>165</v>
      </c>
      <c r="F86" s="395"/>
    </row>
    <row r="87" spans="1:6" ht="39" customHeight="1" x14ac:dyDescent="0.2">
      <c r="A87" s="154" t="s">
        <v>77</v>
      </c>
      <c r="B87" s="154" t="s">
        <v>184</v>
      </c>
      <c r="C87" s="155"/>
      <c r="D87" s="155"/>
      <c r="E87" s="156" t="s">
        <v>185</v>
      </c>
      <c r="F87" s="191" t="s">
        <v>282</v>
      </c>
    </row>
    <row r="88" spans="1:6" ht="42" customHeight="1" x14ac:dyDescent="0.2">
      <c r="A88" s="154" t="s">
        <v>78</v>
      </c>
      <c r="B88" s="154" t="s">
        <v>186</v>
      </c>
      <c r="C88" s="155"/>
      <c r="D88" s="155"/>
      <c r="E88" s="156" t="s">
        <v>187</v>
      </c>
      <c r="F88" s="191" t="s">
        <v>282</v>
      </c>
    </row>
    <row r="89" spans="1:6" ht="34.35" customHeight="1" x14ac:dyDescent="0.2">
      <c r="A89" s="189" t="s">
        <v>319</v>
      </c>
      <c r="B89" s="179"/>
      <c r="C89" s="179"/>
      <c r="D89" s="179"/>
      <c r="E89" s="179"/>
      <c r="F89" s="190"/>
    </row>
    <row r="90" spans="1:6" ht="15.75" x14ac:dyDescent="0.2">
      <c r="A90" s="392" t="s">
        <v>12</v>
      </c>
      <c r="B90" s="392" t="s">
        <v>86</v>
      </c>
      <c r="C90" s="394" t="s">
        <v>87</v>
      </c>
      <c r="D90" s="394"/>
      <c r="E90" s="394" t="s">
        <v>88</v>
      </c>
      <c r="F90" s="394" t="s">
        <v>89</v>
      </c>
    </row>
    <row r="91" spans="1:6" ht="15.75" x14ac:dyDescent="0.2">
      <c r="A91" s="392"/>
      <c r="B91" s="392"/>
      <c r="C91" s="21" t="s">
        <v>90</v>
      </c>
      <c r="D91" s="21" t="s">
        <v>279</v>
      </c>
      <c r="E91" s="394"/>
      <c r="F91" s="394"/>
    </row>
    <row r="92" spans="1:6" ht="39.75" customHeight="1" x14ac:dyDescent="0.2">
      <c r="A92" s="154" t="s">
        <v>42</v>
      </c>
      <c r="B92" s="154" t="s">
        <v>188</v>
      </c>
      <c r="C92" s="155"/>
      <c r="D92" s="155"/>
      <c r="E92" s="156" t="s">
        <v>189</v>
      </c>
      <c r="F92" s="191" t="s">
        <v>282</v>
      </c>
    </row>
    <row r="93" spans="1:6" ht="38.25" customHeight="1" x14ac:dyDescent="0.2">
      <c r="A93" s="154" t="s">
        <v>48</v>
      </c>
      <c r="B93" s="154" t="s">
        <v>190</v>
      </c>
      <c r="C93" s="155"/>
      <c r="D93" s="155"/>
      <c r="E93" s="156" t="s">
        <v>191</v>
      </c>
      <c r="F93" s="191" t="s">
        <v>282</v>
      </c>
    </row>
    <row r="94" spans="1:6" ht="33.75" x14ac:dyDescent="0.2">
      <c r="A94" s="389" t="s">
        <v>79</v>
      </c>
      <c r="B94" s="389" t="s">
        <v>192</v>
      </c>
      <c r="C94" s="390"/>
      <c r="D94" s="390"/>
      <c r="E94" s="157" t="s">
        <v>193</v>
      </c>
      <c r="F94" s="395" t="s">
        <v>282</v>
      </c>
    </row>
    <row r="95" spans="1:6" ht="26.25" customHeight="1" x14ac:dyDescent="0.2">
      <c r="A95" s="389"/>
      <c r="B95" s="389"/>
      <c r="C95" s="390"/>
      <c r="D95" s="390"/>
      <c r="E95" s="158" t="s">
        <v>194</v>
      </c>
      <c r="F95" s="395"/>
    </row>
    <row r="96" spans="1:6" ht="39.75" customHeight="1" x14ac:dyDescent="0.2">
      <c r="A96" s="166" t="s">
        <v>49</v>
      </c>
      <c r="B96" s="166" t="s">
        <v>195</v>
      </c>
      <c r="C96" s="182"/>
      <c r="D96" s="182"/>
      <c r="E96" s="181" t="s">
        <v>196</v>
      </c>
      <c r="F96" s="192" t="s">
        <v>282</v>
      </c>
    </row>
    <row r="97" spans="1:6" ht="33.75" customHeight="1" x14ac:dyDescent="0.2">
      <c r="A97" s="154" t="s">
        <v>80</v>
      </c>
      <c r="B97" s="154" t="s">
        <v>197</v>
      </c>
      <c r="C97" s="155"/>
      <c r="D97" s="155"/>
      <c r="E97" s="156" t="s">
        <v>198</v>
      </c>
      <c r="F97" s="191" t="s">
        <v>282</v>
      </c>
    </row>
    <row r="98" spans="1:6" ht="39.75" customHeight="1" x14ac:dyDescent="0.2">
      <c r="A98" s="154" t="s">
        <v>81</v>
      </c>
      <c r="B98" s="154" t="s">
        <v>199</v>
      </c>
      <c r="C98" s="155"/>
      <c r="D98" s="155"/>
      <c r="E98" s="156" t="s">
        <v>200</v>
      </c>
      <c r="F98" s="191" t="s">
        <v>282</v>
      </c>
    </row>
  </sheetData>
  <sheetProtection password="B905" sheet="1" objects="1" scenarios="1"/>
  <mergeCells count="101">
    <mergeCell ref="A90:A91"/>
    <mergeCell ref="B90:B91"/>
    <mergeCell ref="C90:D90"/>
    <mergeCell ref="E90:E91"/>
    <mergeCell ref="F90:F91"/>
    <mergeCell ref="A17:A18"/>
    <mergeCell ref="B17:B18"/>
    <mergeCell ref="C17:C18"/>
    <mergeCell ref="D17:D18"/>
    <mergeCell ref="F17:F18"/>
    <mergeCell ref="A66:A67"/>
    <mergeCell ref="B66:B67"/>
    <mergeCell ref="C66:C67"/>
    <mergeCell ref="D66:D67"/>
    <mergeCell ref="F66:F67"/>
    <mergeCell ref="F79:F81"/>
    <mergeCell ref="A55:A56"/>
    <mergeCell ref="B55:B56"/>
    <mergeCell ref="C55:D55"/>
    <mergeCell ref="E55:E56"/>
    <mergeCell ref="F55:F56"/>
    <mergeCell ref="A63:A64"/>
    <mergeCell ref="B63:B64"/>
    <mergeCell ref="C63:C64"/>
    <mergeCell ref="A10:A11"/>
    <mergeCell ref="B10:B11"/>
    <mergeCell ref="C10:C11"/>
    <mergeCell ref="D10:D11"/>
    <mergeCell ref="F10:F11"/>
    <mergeCell ref="A12:A13"/>
    <mergeCell ref="B12:B13"/>
    <mergeCell ref="C12:C13"/>
    <mergeCell ref="D12:D13"/>
    <mergeCell ref="F12:F13"/>
    <mergeCell ref="A1:F1"/>
    <mergeCell ref="A3:A4"/>
    <mergeCell ref="B3:B4"/>
    <mergeCell ref="C3:D3"/>
    <mergeCell ref="E3:E4"/>
    <mergeCell ref="F3:F4"/>
    <mergeCell ref="A6:A7"/>
    <mergeCell ref="B6:B7"/>
    <mergeCell ref="C6:C7"/>
    <mergeCell ref="D6:D7"/>
    <mergeCell ref="F6:F9"/>
    <mergeCell ref="D63:D64"/>
    <mergeCell ref="F63:F64"/>
    <mergeCell ref="A73:A74"/>
    <mergeCell ref="B73:B74"/>
    <mergeCell ref="C73:D73"/>
    <mergeCell ref="E73:E74"/>
    <mergeCell ref="F73:F74"/>
    <mergeCell ref="A77:A78"/>
    <mergeCell ref="B77:B78"/>
    <mergeCell ref="C77:C78"/>
    <mergeCell ref="D77:D78"/>
    <mergeCell ref="F77:F78"/>
    <mergeCell ref="A94:A95"/>
    <mergeCell ref="B94:B95"/>
    <mergeCell ref="C94:C95"/>
    <mergeCell ref="D94:D95"/>
    <mergeCell ref="F94:F95"/>
    <mergeCell ref="B20:B21"/>
    <mergeCell ref="F20:F21"/>
    <mergeCell ref="B37:B40"/>
    <mergeCell ref="C37:C40"/>
    <mergeCell ref="D37:D40"/>
    <mergeCell ref="A68:A69"/>
    <mergeCell ref="B68:B69"/>
    <mergeCell ref="C68:C69"/>
    <mergeCell ref="D68:D69"/>
    <mergeCell ref="F68:F69"/>
    <mergeCell ref="A85:A86"/>
    <mergeCell ref="B85:B86"/>
    <mergeCell ref="C85:C86"/>
    <mergeCell ref="D85:D86"/>
    <mergeCell ref="F85:F86"/>
    <mergeCell ref="A79:A81"/>
    <mergeCell ref="B79:B81"/>
    <mergeCell ref="C79:C81"/>
    <mergeCell ref="D79:D81"/>
    <mergeCell ref="B42:B43"/>
    <mergeCell ref="C42:C43"/>
    <mergeCell ref="D42:D43"/>
    <mergeCell ref="A20:A21"/>
    <mergeCell ref="C20:D20"/>
    <mergeCell ref="E20:E21"/>
    <mergeCell ref="A24:A28"/>
    <mergeCell ref="F24:F28"/>
    <mergeCell ref="A31:A33"/>
    <mergeCell ref="F31:F33"/>
    <mergeCell ref="A37:A40"/>
    <mergeCell ref="F37:F40"/>
    <mergeCell ref="A42:A43"/>
    <mergeCell ref="F42:F43"/>
    <mergeCell ref="B24:B28"/>
    <mergeCell ref="C24:C28"/>
    <mergeCell ref="D24:D28"/>
    <mergeCell ref="B31:B33"/>
    <mergeCell ref="C31:C33"/>
    <mergeCell ref="D31:D33"/>
  </mergeCells>
  <pageMargins left="0.7" right="0.7" top="0.75" bottom="0.75" header="0.3" footer="0.3"/>
  <pageSetup paperSize="9" orientation="landscape" horizontalDpi="90" verticalDpi="90" r:id="rId1"/>
  <headerFooter>
    <oddHeader>&amp;R&amp;G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5361" r:id="rId5" name="Check Box 1">
              <controlPr defaultSize="0" autoFill="0" autoLine="0" autoPict="0">
                <anchor moveWithCells="1">
                  <from>
                    <xdr:col>2</xdr:col>
                    <xdr:colOff>209550</xdr:colOff>
                    <xdr:row>4</xdr:row>
                    <xdr:rowOff>76200</xdr:rowOff>
                  </from>
                  <to>
                    <xdr:col>2</xdr:col>
                    <xdr:colOff>476250</xdr:colOff>
                    <xdr:row>4</xdr:row>
                    <xdr:rowOff>323850</xdr:rowOff>
                  </to>
                </anchor>
              </controlPr>
            </control>
          </mc:Choice>
        </mc:AlternateContent>
        <mc:AlternateContent xmlns:mc="http://schemas.openxmlformats.org/markup-compatibility/2006">
          <mc:Choice Requires="x14">
            <control shapeId="15362" r:id="rId6" name="Check Box 2">
              <controlPr defaultSize="0" autoFill="0" autoLine="0" autoPict="0">
                <anchor moveWithCells="1">
                  <from>
                    <xdr:col>3</xdr:col>
                    <xdr:colOff>200025</xdr:colOff>
                    <xdr:row>4</xdr:row>
                    <xdr:rowOff>76200</xdr:rowOff>
                  </from>
                  <to>
                    <xdr:col>3</xdr:col>
                    <xdr:colOff>466725</xdr:colOff>
                    <xdr:row>4</xdr:row>
                    <xdr:rowOff>323850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2</xdr:col>
                    <xdr:colOff>209550</xdr:colOff>
                    <xdr:row>5</xdr:row>
                    <xdr:rowOff>85725</xdr:rowOff>
                  </from>
                  <to>
                    <xdr:col>2</xdr:col>
                    <xdr:colOff>476250</xdr:colOff>
                    <xdr:row>6</xdr:row>
                    <xdr:rowOff>85725</xdr:rowOff>
                  </to>
                </anchor>
              </controlPr>
            </control>
          </mc:Choice>
        </mc:AlternateContent>
        <mc:AlternateContent xmlns:mc="http://schemas.openxmlformats.org/markup-compatibility/2006">
          <mc:Choice Requires="x14">
            <control shapeId="15364" r:id="rId8" name="Check Box 4">
              <controlPr defaultSize="0" autoFill="0" autoLine="0" autoPict="0">
                <anchor moveWithCells="1">
                  <from>
                    <xdr:col>3</xdr:col>
                    <xdr:colOff>200025</xdr:colOff>
                    <xdr:row>5</xdr:row>
                    <xdr:rowOff>85725</xdr:rowOff>
                  </from>
                  <to>
                    <xdr:col>3</xdr:col>
                    <xdr:colOff>466725</xdr:colOff>
                    <xdr:row>6</xdr:row>
                    <xdr:rowOff>85725</xdr:rowOff>
                  </to>
                </anchor>
              </controlPr>
            </control>
          </mc:Choice>
        </mc:AlternateContent>
        <mc:AlternateContent xmlns:mc="http://schemas.openxmlformats.org/markup-compatibility/2006">
          <mc:Choice Requires="x14">
            <control shapeId="15365" r:id="rId9" name="Check Box 5">
              <controlPr defaultSize="0" autoFill="0" autoLine="0" autoPict="0">
                <anchor moveWithCells="1">
                  <from>
                    <xdr:col>2</xdr:col>
                    <xdr:colOff>209550</xdr:colOff>
                    <xdr:row>7</xdr:row>
                    <xdr:rowOff>85725</xdr:rowOff>
                  </from>
                  <to>
                    <xdr:col>2</xdr:col>
                    <xdr:colOff>476250</xdr:colOff>
                    <xdr:row>7</xdr:row>
                    <xdr:rowOff>333375</xdr:rowOff>
                  </to>
                </anchor>
              </controlPr>
            </control>
          </mc:Choice>
        </mc:AlternateContent>
        <mc:AlternateContent xmlns:mc="http://schemas.openxmlformats.org/markup-compatibility/2006">
          <mc:Choice Requires="x14">
            <control shapeId="15366" r:id="rId10" name="Check Box 6">
              <controlPr defaultSize="0" autoFill="0" autoLine="0" autoPict="0">
                <anchor moveWithCells="1">
                  <from>
                    <xdr:col>3</xdr:col>
                    <xdr:colOff>209550</xdr:colOff>
                    <xdr:row>7</xdr:row>
                    <xdr:rowOff>95250</xdr:rowOff>
                  </from>
                  <to>
                    <xdr:col>3</xdr:col>
                    <xdr:colOff>476250</xdr:colOff>
                    <xdr:row>7</xdr:row>
                    <xdr:rowOff>342900</xdr:rowOff>
                  </to>
                </anchor>
              </controlPr>
            </control>
          </mc:Choice>
        </mc:AlternateContent>
        <mc:AlternateContent xmlns:mc="http://schemas.openxmlformats.org/markup-compatibility/2006">
          <mc:Choice Requires="x14">
            <control shapeId="15367" r:id="rId11" name="Check Box 7">
              <controlPr defaultSize="0" autoFill="0" autoLine="0" autoPict="0">
                <anchor moveWithCells="1">
                  <from>
                    <xdr:col>2</xdr:col>
                    <xdr:colOff>209550</xdr:colOff>
                    <xdr:row>8</xdr:row>
                    <xdr:rowOff>66675</xdr:rowOff>
                  </from>
                  <to>
                    <xdr:col>2</xdr:col>
                    <xdr:colOff>476250</xdr:colOff>
                    <xdr:row>8</xdr:row>
                    <xdr:rowOff>314325</xdr:rowOff>
                  </to>
                </anchor>
              </controlPr>
            </control>
          </mc:Choice>
        </mc:AlternateContent>
        <mc:AlternateContent xmlns:mc="http://schemas.openxmlformats.org/markup-compatibility/2006">
          <mc:Choice Requires="x14">
            <control shapeId="15368" r:id="rId12" name="Check Box 8">
              <controlPr defaultSize="0" autoFill="0" autoLine="0" autoPict="0">
                <anchor moveWithCells="1">
                  <from>
                    <xdr:col>3</xdr:col>
                    <xdr:colOff>200025</xdr:colOff>
                    <xdr:row>8</xdr:row>
                    <xdr:rowOff>66675</xdr:rowOff>
                  </from>
                  <to>
                    <xdr:col>3</xdr:col>
                    <xdr:colOff>466725</xdr:colOff>
                    <xdr:row>8</xdr:row>
                    <xdr:rowOff>314325</xdr:rowOff>
                  </to>
                </anchor>
              </controlPr>
            </control>
          </mc:Choice>
        </mc:AlternateContent>
        <mc:AlternateContent xmlns:mc="http://schemas.openxmlformats.org/markup-compatibility/2006">
          <mc:Choice Requires="x14">
            <control shapeId="15369" r:id="rId13" name="Check Box 9">
              <controlPr defaultSize="0" autoFill="0" autoLine="0" autoPict="0">
                <anchor moveWithCells="1">
                  <from>
                    <xdr:col>2</xdr:col>
                    <xdr:colOff>209550</xdr:colOff>
                    <xdr:row>9</xdr:row>
                    <xdr:rowOff>133350</xdr:rowOff>
                  </from>
                  <to>
                    <xdr:col>2</xdr:col>
                    <xdr:colOff>476250</xdr:colOff>
                    <xdr:row>10</xdr:row>
                    <xdr:rowOff>190500</xdr:rowOff>
                  </to>
                </anchor>
              </controlPr>
            </control>
          </mc:Choice>
        </mc:AlternateContent>
        <mc:AlternateContent xmlns:mc="http://schemas.openxmlformats.org/markup-compatibility/2006">
          <mc:Choice Requires="x14">
            <control shapeId="15370" r:id="rId14" name="Check Box 10">
              <controlPr defaultSize="0" autoFill="0" autoLine="0" autoPict="0">
                <anchor moveWithCells="1">
                  <from>
                    <xdr:col>3</xdr:col>
                    <xdr:colOff>200025</xdr:colOff>
                    <xdr:row>9</xdr:row>
                    <xdr:rowOff>142875</xdr:rowOff>
                  </from>
                  <to>
                    <xdr:col>3</xdr:col>
                    <xdr:colOff>466725</xdr:colOff>
                    <xdr:row>10</xdr:row>
                    <xdr:rowOff>200025</xdr:rowOff>
                  </to>
                </anchor>
              </controlPr>
            </control>
          </mc:Choice>
        </mc:AlternateContent>
        <mc:AlternateContent xmlns:mc="http://schemas.openxmlformats.org/markup-compatibility/2006">
          <mc:Choice Requires="x14">
            <control shapeId="15371" r:id="rId15" name="Check Box 11">
              <controlPr defaultSize="0" autoFill="0" autoLine="0" autoPict="0">
                <anchor moveWithCells="1">
                  <from>
                    <xdr:col>2</xdr:col>
                    <xdr:colOff>209550</xdr:colOff>
                    <xdr:row>11</xdr:row>
                    <xdr:rowOff>190500</xdr:rowOff>
                  </from>
                  <to>
                    <xdr:col>2</xdr:col>
                    <xdr:colOff>476250</xdr:colOff>
                    <xdr:row>12</xdr:row>
                    <xdr:rowOff>104775</xdr:rowOff>
                  </to>
                </anchor>
              </controlPr>
            </control>
          </mc:Choice>
        </mc:AlternateContent>
        <mc:AlternateContent xmlns:mc="http://schemas.openxmlformats.org/markup-compatibility/2006">
          <mc:Choice Requires="x14">
            <control shapeId="15372" r:id="rId16" name="Check Box 12">
              <controlPr defaultSize="0" autoFill="0" autoLine="0" autoPict="0">
                <anchor moveWithCells="1">
                  <from>
                    <xdr:col>3</xdr:col>
                    <xdr:colOff>209550</xdr:colOff>
                    <xdr:row>11</xdr:row>
                    <xdr:rowOff>190500</xdr:rowOff>
                  </from>
                  <to>
                    <xdr:col>3</xdr:col>
                    <xdr:colOff>476250</xdr:colOff>
                    <xdr:row>12</xdr:row>
                    <xdr:rowOff>104775</xdr:rowOff>
                  </to>
                </anchor>
              </controlPr>
            </control>
          </mc:Choice>
        </mc:AlternateContent>
        <mc:AlternateContent xmlns:mc="http://schemas.openxmlformats.org/markup-compatibility/2006">
          <mc:Choice Requires="x14">
            <control shapeId="15373" r:id="rId17" name="Check Box 13">
              <controlPr defaultSize="0" autoFill="0" autoLine="0" autoPict="0">
                <anchor moveWithCells="1">
                  <from>
                    <xdr:col>2</xdr:col>
                    <xdr:colOff>209550</xdr:colOff>
                    <xdr:row>13</xdr:row>
                    <xdr:rowOff>95250</xdr:rowOff>
                  </from>
                  <to>
                    <xdr:col>2</xdr:col>
                    <xdr:colOff>476250</xdr:colOff>
                    <xdr:row>13</xdr:row>
                    <xdr:rowOff>342900</xdr:rowOff>
                  </to>
                </anchor>
              </controlPr>
            </control>
          </mc:Choice>
        </mc:AlternateContent>
        <mc:AlternateContent xmlns:mc="http://schemas.openxmlformats.org/markup-compatibility/2006">
          <mc:Choice Requires="x14">
            <control shapeId="15374" r:id="rId18" name="Check Box 14">
              <controlPr defaultSize="0" autoFill="0" autoLine="0" autoPict="0">
                <anchor moveWithCells="1">
                  <from>
                    <xdr:col>3</xdr:col>
                    <xdr:colOff>209550</xdr:colOff>
                    <xdr:row>13</xdr:row>
                    <xdr:rowOff>95250</xdr:rowOff>
                  </from>
                  <to>
                    <xdr:col>3</xdr:col>
                    <xdr:colOff>476250</xdr:colOff>
                    <xdr:row>13</xdr:row>
                    <xdr:rowOff>342900</xdr:rowOff>
                  </to>
                </anchor>
              </controlPr>
            </control>
          </mc:Choice>
        </mc:AlternateContent>
        <mc:AlternateContent xmlns:mc="http://schemas.openxmlformats.org/markup-compatibility/2006">
          <mc:Choice Requires="x14">
            <control shapeId="15375" r:id="rId19" name="Check Box 15">
              <controlPr defaultSize="0" autoFill="0" autoLine="0" autoPict="0">
                <anchor moveWithCells="1">
                  <from>
                    <xdr:col>2</xdr:col>
                    <xdr:colOff>209550</xdr:colOff>
                    <xdr:row>14</xdr:row>
                    <xdr:rowOff>66675</xdr:rowOff>
                  </from>
                  <to>
                    <xdr:col>2</xdr:col>
                    <xdr:colOff>476250</xdr:colOff>
                    <xdr:row>14</xdr:row>
                    <xdr:rowOff>314325</xdr:rowOff>
                  </to>
                </anchor>
              </controlPr>
            </control>
          </mc:Choice>
        </mc:AlternateContent>
        <mc:AlternateContent xmlns:mc="http://schemas.openxmlformats.org/markup-compatibility/2006">
          <mc:Choice Requires="x14">
            <control shapeId="15376" r:id="rId20" name="Check Box 16">
              <controlPr defaultSize="0" autoFill="0" autoLine="0" autoPict="0">
                <anchor moveWithCells="1">
                  <from>
                    <xdr:col>3</xdr:col>
                    <xdr:colOff>209550</xdr:colOff>
                    <xdr:row>14</xdr:row>
                    <xdr:rowOff>76200</xdr:rowOff>
                  </from>
                  <to>
                    <xdr:col>3</xdr:col>
                    <xdr:colOff>476250</xdr:colOff>
                    <xdr:row>14</xdr:row>
                    <xdr:rowOff>323850</xdr:rowOff>
                  </to>
                </anchor>
              </controlPr>
            </control>
          </mc:Choice>
        </mc:AlternateContent>
        <mc:AlternateContent xmlns:mc="http://schemas.openxmlformats.org/markup-compatibility/2006">
          <mc:Choice Requires="x14">
            <control shapeId="15377" r:id="rId21" name="Check Box 17">
              <controlPr defaultSize="0" autoFill="0" autoLine="0" autoPict="0">
                <anchor moveWithCells="1">
                  <from>
                    <xdr:col>2</xdr:col>
                    <xdr:colOff>209550</xdr:colOff>
                    <xdr:row>15</xdr:row>
                    <xdr:rowOff>85725</xdr:rowOff>
                  </from>
                  <to>
                    <xdr:col>2</xdr:col>
                    <xdr:colOff>476250</xdr:colOff>
                    <xdr:row>15</xdr:row>
                    <xdr:rowOff>333375</xdr:rowOff>
                  </to>
                </anchor>
              </controlPr>
            </control>
          </mc:Choice>
        </mc:AlternateContent>
        <mc:AlternateContent xmlns:mc="http://schemas.openxmlformats.org/markup-compatibility/2006">
          <mc:Choice Requires="x14">
            <control shapeId="15378" r:id="rId22" name="Check Box 18">
              <controlPr defaultSize="0" autoFill="0" autoLine="0" autoPict="0">
                <anchor moveWithCells="1">
                  <from>
                    <xdr:col>3</xdr:col>
                    <xdr:colOff>209550</xdr:colOff>
                    <xdr:row>15</xdr:row>
                    <xdr:rowOff>85725</xdr:rowOff>
                  </from>
                  <to>
                    <xdr:col>3</xdr:col>
                    <xdr:colOff>476250</xdr:colOff>
                    <xdr:row>15</xdr:row>
                    <xdr:rowOff>333375</xdr:rowOff>
                  </to>
                </anchor>
              </controlPr>
            </control>
          </mc:Choice>
        </mc:AlternateContent>
        <mc:AlternateContent xmlns:mc="http://schemas.openxmlformats.org/markup-compatibility/2006">
          <mc:Choice Requires="x14">
            <control shapeId="15379" r:id="rId23" name="Check Box 19">
              <controlPr defaultSize="0" autoFill="0" autoLine="0" autoPict="0">
                <anchor moveWithCells="1">
                  <from>
                    <xdr:col>2</xdr:col>
                    <xdr:colOff>200025</xdr:colOff>
                    <xdr:row>16</xdr:row>
                    <xdr:rowOff>228600</xdr:rowOff>
                  </from>
                  <to>
                    <xdr:col>2</xdr:col>
                    <xdr:colOff>466725</xdr:colOff>
                    <xdr:row>17</xdr:row>
                    <xdr:rowOff>142875</xdr:rowOff>
                  </to>
                </anchor>
              </controlPr>
            </control>
          </mc:Choice>
        </mc:AlternateContent>
        <mc:AlternateContent xmlns:mc="http://schemas.openxmlformats.org/markup-compatibility/2006">
          <mc:Choice Requires="x14">
            <control shapeId="15380" r:id="rId24" name="Check Box 20">
              <controlPr defaultSize="0" autoFill="0" autoLine="0" autoPict="0">
                <anchor moveWithCells="1">
                  <from>
                    <xdr:col>3</xdr:col>
                    <xdr:colOff>209550</xdr:colOff>
                    <xdr:row>16</xdr:row>
                    <xdr:rowOff>238125</xdr:rowOff>
                  </from>
                  <to>
                    <xdr:col>3</xdr:col>
                    <xdr:colOff>476250</xdr:colOff>
                    <xdr:row>17</xdr:row>
                    <xdr:rowOff>152400</xdr:rowOff>
                  </to>
                </anchor>
              </controlPr>
            </control>
          </mc:Choice>
        </mc:AlternateContent>
        <mc:AlternateContent xmlns:mc="http://schemas.openxmlformats.org/markup-compatibility/2006">
          <mc:Choice Requires="x14">
            <control shapeId="15471" r:id="rId25" name="Check Box 111">
              <controlPr defaultSize="0" autoFill="0" autoLine="0" autoPict="0">
                <anchor moveWithCells="1">
                  <from>
                    <xdr:col>2</xdr:col>
                    <xdr:colOff>209550</xdr:colOff>
                    <xdr:row>22</xdr:row>
                    <xdr:rowOff>95250</xdr:rowOff>
                  </from>
                  <to>
                    <xdr:col>2</xdr:col>
                    <xdr:colOff>476250</xdr:colOff>
                    <xdr:row>22</xdr:row>
                    <xdr:rowOff>342900</xdr:rowOff>
                  </to>
                </anchor>
              </controlPr>
            </control>
          </mc:Choice>
        </mc:AlternateContent>
        <mc:AlternateContent xmlns:mc="http://schemas.openxmlformats.org/markup-compatibility/2006">
          <mc:Choice Requires="x14">
            <control shapeId="15472" r:id="rId26" name="Check Box 112">
              <controlPr defaultSize="0" autoFill="0" autoLine="0" autoPict="0">
                <anchor moveWithCells="1">
                  <from>
                    <xdr:col>3</xdr:col>
                    <xdr:colOff>219075</xdr:colOff>
                    <xdr:row>22</xdr:row>
                    <xdr:rowOff>95250</xdr:rowOff>
                  </from>
                  <to>
                    <xdr:col>3</xdr:col>
                    <xdr:colOff>485775</xdr:colOff>
                    <xdr:row>22</xdr:row>
                    <xdr:rowOff>342900</xdr:rowOff>
                  </to>
                </anchor>
              </controlPr>
            </control>
          </mc:Choice>
        </mc:AlternateContent>
        <mc:AlternateContent xmlns:mc="http://schemas.openxmlformats.org/markup-compatibility/2006">
          <mc:Choice Requires="x14">
            <control shapeId="15473" r:id="rId27" name="Check Box 113">
              <controlPr defaultSize="0" autoFill="0" autoLine="0" autoPict="0">
                <anchor moveWithCells="1">
                  <from>
                    <xdr:col>2</xdr:col>
                    <xdr:colOff>209550</xdr:colOff>
                    <xdr:row>25</xdr:row>
                    <xdr:rowOff>9525</xdr:rowOff>
                  </from>
                  <to>
                    <xdr:col>2</xdr:col>
                    <xdr:colOff>476250</xdr:colOff>
                    <xdr:row>25</xdr:row>
                    <xdr:rowOff>257175</xdr:rowOff>
                  </to>
                </anchor>
              </controlPr>
            </control>
          </mc:Choice>
        </mc:AlternateContent>
        <mc:AlternateContent xmlns:mc="http://schemas.openxmlformats.org/markup-compatibility/2006">
          <mc:Choice Requires="x14">
            <control shapeId="15474" r:id="rId28" name="Check Box 114">
              <controlPr defaultSize="0" autoFill="0" autoLine="0" autoPict="0">
                <anchor moveWithCells="1">
                  <from>
                    <xdr:col>3</xdr:col>
                    <xdr:colOff>209550</xdr:colOff>
                    <xdr:row>25</xdr:row>
                    <xdr:rowOff>0</xdr:rowOff>
                  </from>
                  <to>
                    <xdr:col>3</xdr:col>
                    <xdr:colOff>476250</xdr:colOff>
                    <xdr:row>25</xdr:row>
                    <xdr:rowOff>247650</xdr:rowOff>
                  </to>
                </anchor>
              </controlPr>
            </control>
          </mc:Choice>
        </mc:AlternateContent>
        <mc:AlternateContent xmlns:mc="http://schemas.openxmlformats.org/markup-compatibility/2006">
          <mc:Choice Requires="x14">
            <control shapeId="15475" r:id="rId29" name="Check Box 115">
              <controlPr defaultSize="0" autoFill="0" autoLine="0" autoPict="0">
                <anchor moveWithCells="1">
                  <from>
                    <xdr:col>2</xdr:col>
                    <xdr:colOff>219075</xdr:colOff>
                    <xdr:row>28</xdr:row>
                    <xdr:rowOff>114300</xdr:rowOff>
                  </from>
                  <to>
                    <xdr:col>2</xdr:col>
                    <xdr:colOff>485775</xdr:colOff>
                    <xdr:row>28</xdr:row>
                    <xdr:rowOff>381000</xdr:rowOff>
                  </to>
                </anchor>
              </controlPr>
            </control>
          </mc:Choice>
        </mc:AlternateContent>
        <mc:AlternateContent xmlns:mc="http://schemas.openxmlformats.org/markup-compatibility/2006">
          <mc:Choice Requires="x14">
            <control shapeId="15476" r:id="rId30" name="Check Box 116">
              <controlPr defaultSize="0" autoFill="0" autoLine="0" autoPict="0">
                <anchor moveWithCells="1">
                  <from>
                    <xdr:col>3</xdr:col>
                    <xdr:colOff>209550</xdr:colOff>
                    <xdr:row>28</xdr:row>
                    <xdr:rowOff>114300</xdr:rowOff>
                  </from>
                  <to>
                    <xdr:col>3</xdr:col>
                    <xdr:colOff>476250</xdr:colOff>
                    <xdr:row>28</xdr:row>
                    <xdr:rowOff>390525</xdr:rowOff>
                  </to>
                </anchor>
              </controlPr>
            </control>
          </mc:Choice>
        </mc:AlternateContent>
        <mc:AlternateContent xmlns:mc="http://schemas.openxmlformats.org/markup-compatibility/2006">
          <mc:Choice Requires="x14">
            <control shapeId="15477" r:id="rId31" name="Check Box 117">
              <controlPr defaultSize="0" autoFill="0" autoLine="0" autoPict="0">
                <anchor moveWithCells="1">
                  <from>
                    <xdr:col>2</xdr:col>
                    <xdr:colOff>209550</xdr:colOff>
                    <xdr:row>29</xdr:row>
                    <xdr:rowOff>95250</xdr:rowOff>
                  </from>
                  <to>
                    <xdr:col>2</xdr:col>
                    <xdr:colOff>476250</xdr:colOff>
                    <xdr:row>29</xdr:row>
                    <xdr:rowOff>342900</xdr:rowOff>
                  </to>
                </anchor>
              </controlPr>
            </control>
          </mc:Choice>
        </mc:AlternateContent>
        <mc:AlternateContent xmlns:mc="http://schemas.openxmlformats.org/markup-compatibility/2006">
          <mc:Choice Requires="x14">
            <control shapeId="15478" r:id="rId32" name="Check Box 118">
              <controlPr defaultSize="0" autoFill="0" autoLine="0" autoPict="0">
                <anchor moveWithCells="1">
                  <from>
                    <xdr:col>3</xdr:col>
                    <xdr:colOff>209550</xdr:colOff>
                    <xdr:row>29</xdr:row>
                    <xdr:rowOff>104775</xdr:rowOff>
                  </from>
                  <to>
                    <xdr:col>3</xdr:col>
                    <xdr:colOff>476250</xdr:colOff>
                    <xdr:row>29</xdr:row>
                    <xdr:rowOff>352425</xdr:rowOff>
                  </to>
                </anchor>
              </controlPr>
            </control>
          </mc:Choice>
        </mc:AlternateContent>
        <mc:AlternateContent xmlns:mc="http://schemas.openxmlformats.org/markup-compatibility/2006">
          <mc:Choice Requires="x14">
            <control shapeId="15479" r:id="rId33" name="Check Box 119">
              <controlPr defaultSize="0" autoFill="0" autoLine="0" autoPict="0">
                <anchor moveWithCells="1">
                  <from>
                    <xdr:col>2</xdr:col>
                    <xdr:colOff>209550</xdr:colOff>
                    <xdr:row>30</xdr:row>
                    <xdr:rowOff>361950</xdr:rowOff>
                  </from>
                  <to>
                    <xdr:col>2</xdr:col>
                    <xdr:colOff>476250</xdr:colOff>
                    <xdr:row>31</xdr:row>
                    <xdr:rowOff>238125</xdr:rowOff>
                  </to>
                </anchor>
              </controlPr>
            </control>
          </mc:Choice>
        </mc:AlternateContent>
        <mc:AlternateContent xmlns:mc="http://schemas.openxmlformats.org/markup-compatibility/2006">
          <mc:Choice Requires="x14">
            <control shapeId="15480" r:id="rId34" name="Check Box 120">
              <controlPr defaultSize="0" autoFill="0" autoLine="0" autoPict="0">
                <anchor moveWithCells="1">
                  <from>
                    <xdr:col>3</xdr:col>
                    <xdr:colOff>219075</xdr:colOff>
                    <xdr:row>30</xdr:row>
                    <xdr:rowOff>352425</xdr:rowOff>
                  </from>
                  <to>
                    <xdr:col>3</xdr:col>
                    <xdr:colOff>485775</xdr:colOff>
                    <xdr:row>31</xdr:row>
                    <xdr:rowOff>238125</xdr:rowOff>
                  </to>
                </anchor>
              </controlPr>
            </control>
          </mc:Choice>
        </mc:AlternateContent>
        <mc:AlternateContent xmlns:mc="http://schemas.openxmlformats.org/markup-compatibility/2006">
          <mc:Choice Requires="x14">
            <control shapeId="15483" r:id="rId35" name="Check Box 123">
              <controlPr defaultSize="0" autoFill="0" autoLine="0" autoPict="0">
                <anchor moveWithCells="1">
                  <from>
                    <xdr:col>2</xdr:col>
                    <xdr:colOff>219075</xdr:colOff>
                    <xdr:row>21</xdr:row>
                    <xdr:rowOff>114300</xdr:rowOff>
                  </from>
                  <to>
                    <xdr:col>2</xdr:col>
                    <xdr:colOff>485775</xdr:colOff>
                    <xdr:row>21</xdr:row>
                    <xdr:rowOff>361950</xdr:rowOff>
                  </to>
                </anchor>
              </controlPr>
            </control>
          </mc:Choice>
        </mc:AlternateContent>
        <mc:AlternateContent xmlns:mc="http://schemas.openxmlformats.org/markup-compatibility/2006">
          <mc:Choice Requires="x14">
            <control shapeId="15484" r:id="rId36" name="Check Box 124">
              <controlPr defaultSize="0" autoFill="0" autoLine="0" autoPict="0">
                <anchor moveWithCells="1">
                  <from>
                    <xdr:col>3</xdr:col>
                    <xdr:colOff>209550</xdr:colOff>
                    <xdr:row>21</xdr:row>
                    <xdr:rowOff>123825</xdr:rowOff>
                  </from>
                  <to>
                    <xdr:col>3</xdr:col>
                    <xdr:colOff>476250</xdr:colOff>
                    <xdr:row>21</xdr:row>
                    <xdr:rowOff>371475</xdr:rowOff>
                  </to>
                </anchor>
              </controlPr>
            </control>
          </mc:Choice>
        </mc:AlternateContent>
        <mc:AlternateContent xmlns:mc="http://schemas.openxmlformats.org/markup-compatibility/2006">
          <mc:Choice Requires="x14">
            <control shapeId="15487" r:id="rId37" name="Check Box 127">
              <controlPr defaultSize="0" autoFill="0" autoLine="0" autoPict="0">
                <anchor moveWithCells="1">
                  <from>
                    <xdr:col>2</xdr:col>
                    <xdr:colOff>209550</xdr:colOff>
                    <xdr:row>37</xdr:row>
                    <xdr:rowOff>66675</xdr:rowOff>
                  </from>
                  <to>
                    <xdr:col>2</xdr:col>
                    <xdr:colOff>476250</xdr:colOff>
                    <xdr:row>38</xdr:row>
                    <xdr:rowOff>123825</xdr:rowOff>
                  </to>
                </anchor>
              </controlPr>
            </control>
          </mc:Choice>
        </mc:AlternateContent>
        <mc:AlternateContent xmlns:mc="http://schemas.openxmlformats.org/markup-compatibility/2006">
          <mc:Choice Requires="x14">
            <control shapeId="15488" r:id="rId38" name="Check Box 128">
              <controlPr defaultSize="0" autoFill="0" autoLine="0" autoPict="0">
                <anchor moveWithCells="1">
                  <from>
                    <xdr:col>3</xdr:col>
                    <xdr:colOff>209550</xdr:colOff>
                    <xdr:row>37</xdr:row>
                    <xdr:rowOff>76200</xdr:rowOff>
                  </from>
                  <to>
                    <xdr:col>3</xdr:col>
                    <xdr:colOff>476250</xdr:colOff>
                    <xdr:row>38</xdr:row>
                    <xdr:rowOff>133350</xdr:rowOff>
                  </to>
                </anchor>
              </controlPr>
            </control>
          </mc:Choice>
        </mc:AlternateContent>
        <mc:AlternateContent xmlns:mc="http://schemas.openxmlformats.org/markup-compatibility/2006">
          <mc:Choice Requires="x14">
            <control shapeId="15489" r:id="rId39" name="Check Box 129">
              <controlPr defaultSize="0" autoFill="0" autoLine="0" autoPict="0">
                <anchor moveWithCells="1">
                  <from>
                    <xdr:col>2</xdr:col>
                    <xdr:colOff>209550</xdr:colOff>
                    <xdr:row>40</xdr:row>
                    <xdr:rowOff>180975</xdr:rowOff>
                  </from>
                  <to>
                    <xdr:col>2</xdr:col>
                    <xdr:colOff>476250</xdr:colOff>
                    <xdr:row>40</xdr:row>
                    <xdr:rowOff>428625</xdr:rowOff>
                  </to>
                </anchor>
              </controlPr>
            </control>
          </mc:Choice>
        </mc:AlternateContent>
        <mc:AlternateContent xmlns:mc="http://schemas.openxmlformats.org/markup-compatibility/2006">
          <mc:Choice Requires="x14">
            <control shapeId="15490" r:id="rId40" name="Check Box 130">
              <controlPr defaultSize="0" autoFill="0" autoLine="0" autoPict="0">
                <anchor moveWithCells="1">
                  <from>
                    <xdr:col>3</xdr:col>
                    <xdr:colOff>209550</xdr:colOff>
                    <xdr:row>40</xdr:row>
                    <xdr:rowOff>190500</xdr:rowOff>
                  </from>
                  <to>
                    <xdr:col>3</xdr:col>
                    <xdr:colOff>476250</xdr:colOff>
                    <xdr:row>40</xdr:row>
                    <xdr:rowOff>438150</xdr:rowOff>
                  </to>
                </anchor>
              </controlPr>
            </control>
          </mc:Choice>
        </mc:AlternateContent>
        <mc:AlternateContent xmlns:mc="http://schemas.openxmlformats.org/markup-compatibility/2006">
          <mc:Choice Requires="x14">
            <control shapeId="15491" r:id="rId41" name="Check Box 131">
              <controlPr defaultSize="0" autoFill="0" autoLine="0" autoPict="0">
                <anchor moveWithCells="1">
                  <from>
                    <xdr:col>2</xdr:col>
                    <xdr:colOff>209550</xdr:colOff>
                    <xdr:row>41</xdr:row>
                    <xdr:rowOff>180975</xdr:rowOff>
                  </from>
                  <to>
                    <xdr:col>2</xdr:col>
                    <xdr:colOff>476250</xdr:colOff>
                    <xdr:row>42</xdr:row>
                    <xdr:rowOff>123825</xdr:rowOff>
                  </to>
                </anchor>
              </controlPr>
            </control>
          </mc:Choice>
        </mc:AlternateContent>
        <mc:AlternateContent xmlns:mc="http://schemas.openxmlformats.org/markup-compatibility/2006">
          <mc:Choice Requires="x14">
            <control shapeId="15492" r:id="rId42" name="Check Box 132">
              <controlPr defaultSize="0" autoFill="0" autoLine="0" autoPict="0">
                <anchor moveWithCells="1">
                  <from>
                    <xdr:col>3</xdr:col>
                    <xdr:colOff>209550</xdr:colOff>
                    <xdr:row>41</xdr:row>
                    <xdr:rowOff>180975</xdr:rowOff>
                  </from>
                  <to>
                    <xdr:col>3</xdr:col>
                    <xdr:colOff>476250</xdr:colOff>
                    <xdr:row>42</xdr:row>
                    <xdr:rowOff>123825</xdr:rowOff>
                  </to>
                </anchor>
              </controlPr>
            </control>
          </mc:Choice>
        </mc:AlternateContent>
        <mc:AlternateContent xmlns:mc="http://schemas.openxmlformats.org/markup-compatibility/2006">
          <mc:Choice Requires="x14">
            <control shapeId="15493" r:id="rId43" name="Check Box 133">
              <controlPr defaultSize="0" autoFill="0" autoLine="0" autoPict="0">
                <anchor moveWithCells="1">
                  <from>
                    <xdr:col>2</xdr:col>
                    <xdr:colOff>209550</xdr:colOff>
                    <xdr:row>43</xdr:row>
                    <xdr:rowOff>123825</xdr:rowOff>
                  </from>
                  <to>
                    <xdr:col>2</xdr:col>
                    <xdr:colOff>476250</xdr:colOff>
                    <xdr:row>43</xdr:row>
                    <xdr:rowOff>371475</xdr:rowOff>
                  </to>
                </anchor>
              </controlPr>
            </control>
          </mc:Choice>
        </mc:AlternateContent>
        <mc:AlternateContent xmlns:mc="http://schemas.openxmlformats.org/markup-compatibility/2006">
          <mc:Choice Requires="x14">
            <control shapeId="15494" r:id="rId44" name="Check Box 134">
              <controlPr defaultSize="0" autoFill="0" autoLine="0" autoPict="0">
                <anchor moveWithCells="1">
                  <from>
                    <xdr:col>3</xdr:col>
                    <xdr:colOff>209550</xdr:colOff>
                    <xdr:row>43</xdr:row>
                    <xdr:rowOff>133350</xdr:rowOff>
                  </from>
                  <to>
                    <xdr:col>3</xdr:col>
                    <xdr:colOff>476250</xdr:colOff>
                    <xdr:row>43</xdr:row>
                    <xdr:rowOff>381000</xdr:rowOff>
                  </to>
                </anchor>
              </controlPr>
            </control>
          </mc:Choice>
        </mc:AlternateContent>
        <mc:AlternateContent xmlns:mc="http://schemas.openxmlformats.org/markup-compatibility/2006">
          <mc:Choice Requires="x14">
            <control shapeId="15495" r:id="rId45" name="Check Box 135">
              <controlPr defaultSize="0" autoFill="0" autoLine="0" autoPict="0">
                <anchor moveWithCells="1">
                  <from>
                    <xdr:col>2</xdr:col>
                    <xdr:colOff>209550</xdr:colOff>
                    <xdr:row>44</xdr:row>
                    <xdr:rowOff>85725</xdr:rowOff>
                  </from>
                  <to>
                    <xdr:col>2</xdr:col>
                    <xdr:colOff>476250</xdr:colOff>
                    <xdr:row>44</xdr:row>
                    <xdr:rowOff>333375</xdr:rowOff>
                  </to>
                </anchor>
              </controlPr>
            </control>
          </mc:Choice>
        </mc:AlternateContent>
        <mc:AlternateContent xmlns:mc="http://schemas.openxmlformats.org/markup-compatibility/2006">
          <mc:Choice Requires="x14">
            <control shapeId="15496" r:id="rId46" name="Check Box 136">
              <controlPr defaultSize="0" autoFill="0" autoLine="0" autoPict="0">
                <anchor moveWithCells="1">
                  <from>
                    <xdr:col>3</xdr:col>
                    <xdr:colOff>209550</xdr:colOff>
                    <xdr:row>44</xdr:row>
                    <xdr:rowOff>85725</xdr:rowOff>
                  </from>
                  <to>
                    <xdr:col>3</xdr:col>
                    <xdr:colOff>476250</xdr:colOff>
                    <xdr:row>44</xdr:row>
                    <xdr:rowOff>333375</xdr:rowOff>
                  </to>
                </anchor>
              </controlPr>
            </control>
          </mc:Choice>
        </mc:AlternateContent>
        <mc:AlternateContent xmlns:mc="http://schemas.openxmlformats.org/markup-compatibility/2006">
          <mc:Choice Requires="x14">
            <control shapeId="15497" r:id="rId47" name="Check Box 137">
              <controlPr defaultSize="0" autoFill="0" autoLine="0" autoPict="0">
                <anchor moveWithCells="1">
                  <from>
                    <xdr:col>2</xdr:col>
                    <xdr:colOff>209550</xdr:colOff>
                    <xdr:row>45</xdr:row>
                    <xdr:rowOff>123825</xdr:rowOff>
                  </from>
                  <to>
                    <xdr:col>2</xdr:col>
                    <xdr:colOff>476250</xdr:colOff>
                    <xdr:row>45</xdr:row>
                    <xdr:rowOff>371475</xdr:rowOff>
                  </to>
                </anchor>
              </controlPr>
            </control>
          </mc:Choice>
        </mc:AlternateContent>
        <mc:AlternateContent xmlns:mc="http://schemas.openxmlformats.org/markup-compatibility/2006">
          <mc:Choice Requires="x14">
            <control shapeId="15498" r:id="rId48" name="Check Box 138">
              <controlPr defaultSize="0" autoFill="0" autoLine="0" autoPict="0">
                <anchor moveWithCells="1">
                  <from>
                    <xdr:col>3</xdr:col>
                    <xdr:colOff>209550</xdr:colOff>
                    <xdr:row>45</xdr:row>
                    <xdr:rowOff>123825</xdr:rowOff>
                  </from>
                  <to>
                    <xdr:col>3</xdr:col>
                    <xdr:colOff>476250</xdr:colOff>
                    <xdr:row>45</xdr:row>
                    <xdr:rowOff>371475</xdr:rowOff>
                  </to>
                </anchor>
              </controlPr>
            </control>
          </mc:Choice>
        </mc:AlternateContent>
        <mc:AlternateContent xmlns:mc="http://schemas.openxmlformats.org/markup-compatibility/2006">
          <mc:Choice Requires="x14">
            <control shapeId="15499" r:id="rId49" name="Check Box 139">
              <controlPr defaultSize="0" autoFill="0" autoLine="0" autoPict="0">
                <anchor moveWithCells="1">
                  <from>
                    <xdr:col>2</xdr:col>
                    <xdr:colOff>209550</xdr:colOff>
                    <xdr:row>56</xdr:row>
                    <xdr:rowOff>123825</xdr:rowOff>
                  </from>
                  <to>
                    <xdr:col>2</xdr:col>
                    <xdr:colOff>476250</xdr:colOff>
                    <xdr:row>56</xdr:row>
                    <xdr:rowOff>371475</xdr:rowOff>
                  </to>
                </anchor>
              </controlPr>
            </control>
          </mc:Choice>
        </mc:AlternateContent>
        <mc:AlternateContent xmlns:mc="http://schemas.openxmlformats.org/markup-compatibility/2006">
          <mc:Choice Requires="x14">
            <control shapeId="15500" r:id="rId50" name="Check Box 140">
              <controlPr defaultSize="0" autoFill="0" autoLine="0" autoPict="0">
                <anchor moveWithCells="1">
                  <from>
                    <xdr:col>3</xdr:col>
                    <xdr:colOff>209550</xdr:colOff>
                    <xdr:row>56</xdr:row>
                    <xdr:rowOff>123825</xdr:rowOff>
                  </from>
                  <to>
                    <xdr:col>3</xdr:col>
                    <xdr:colOff>476250</xdr:colOff>
                    <xdr:row>56</xdr:row>
                    <xdr:rowOff>371475</xdr:rowOff>
                  </to>
                </anchor>
              </controlPr>
            </control>
          </mc:Choice>
        </mc:AlternateContent>
        <mc:AlternateContent xmlns:mc="http://schemas.openxmlformats.org/markup-compatibility/2006">
          <mc:Choice Requires="x14">
            <control shapeId="15501" r:id="rId51" name="Check Box 141">
              <controlPr defaultSize="0" autoFill="0" autoLine="0" autoPict="0">
                <anchor moveWithCells="1">
                  <from>
                    <xdr:col>2</xdr:col>
                    <xdr:colOff>209550</xdr:colOff>
                    <xdr:row>57</xdr:row>
                    <xdr:rowOff>95250</xdr:rowOff>
                  </from>
                  <to>
                    <xdr:col>2</xdr:col>
                    <xdr:colOff>476250</xdr:colOff>
                    <xdr:row>57</xdr:row>
                    <xdr:rowOff>342900</xdr:rowOff>
                  </to>
                </anchor>
              </controlPr>
            </control>
          </mc:Choice>
        </mc:AlternateContent>
        <mc:AlternateContent xmlns:mc="http://schemas.openxmlformats.org/markup-compatibility/2006">
          <mc:Choice Requires="x14">
            <control shapeId="15502" r:id="rId52" name="Check Box 142">
              <controlPr defaultSize="0" autoFill="0" autoLine="0" autoPict="0">
                <anchor moveWithCells="1">
                  <from>
                    <xdr:col>3</xdr:col>
                    <xdr:colOff>209550</xdr:colOff>
                    <xdr:row>57</xdr:row>
                    <xdr:rowOff>95250</xdr:rowOff>
                  </from>
                  <to>
                    <xdr:col>3</xdr:col>
                    <xdr:colOff>476250</xdr:colOff>
                    <xdr:row>57</xdr:row>
                    <xdr:rowOff>342900</xdr:rowOff>
                  </to>
                </anchor>
              </controlPr>
            </control>
          </mc:Choice>
        </mc:AlternateContent>
        <mc:AlternateContent xmlns:mc="http://schemas.openxmlformats.org/markup-compatibility/2006">
          <mc:Choice Requires="x14">
            <control shapeId="15503" r:id="rId53" name="Check Box 143">
              <controlPr defaultSize="0" autoFill="0" autoLine="0" autoPict="0">
                <anchor moveWithCells="1">
                  <from>
                    <xdr:col>2</xdr:col>
                    <xdr:colOff>209550</xdr:colOff>
                    <xdr:row>58</xdr:row>
                    <xdr:rowOff>95250</xdr:rowOff>
                  </from>
                  <to>
                    <xdr:col>2</xdr:col>
                    <xdr:colOff>476250</xdr:colOff>
                    <xdr:row>58</xdr:row>
                    <xdr:rowOff>342900</xdr:rowOff>
                  </to>
                </anchor>
              </controlPr>
            </control>
          </mc:Choice>
        </mc:AlternateContent>
        <mc:AlternateContent xmlns:mc="http://schemas.openxmlformats.org/markup-compatibility/2006">
          <mc:Choice Requires="x14">
            <control shapeId="15504" r:id="rId54" name="Check Box 144">
              <controlPr defaultSize="0" autoFill="0" autoLine="0" autoPict="0">
                <anchor moveWithCells="1">
                  <from>
                    <xdr:col>3</xdr:col>
                    <xdr:colOff>209550</xdr:colOff>
                    <xdr:row>58</xdr:row>
                    <xdr:rowOff>95250</xdr:rowOff>
                  </from>
                  <to>
                    <xdr:col>3</xdr:col>
                    <xdr:colOff>476250</xdr:colOff>
                    <xdr:row>58</xdr:row>
                    <xdr:rowOff>342900</xdr:rowOff>
                  </to>
                </anchor>
              </controlPr>
            </control>
          </mc:Choice>
        </mc:AlternateContent>
        <mc:AlternateContent xmlns:mc="http://schemas.openxmlformats.org/markup-compatibility/2006">
          <mc:Choice Requires="x14">
            <control shapeId="15505" r:id="rId55" name="Check Box 145">
              <controlPr defaultSize="0" autoFill="0" autoLine="0" autoPict="0">
                <anchor moveWithCells="1">
                  <from>
                    <xdr:col>2</xdr:col>
                    <xdr:colOff>209550</xdr:colOff>
                    <xdr:row>59</xdr:row>
                    <xdr:rowOff>104775</xdr:rowOff>
                  </from>
                  <to>
                    <xdr:col>2</xdr:col>
                    <xdr:colOff>476250</xdr:colOff>
                    <xdr:row>59</xdr:row>
                    <xdr:rowOff>352425</xdr:rowOff>
                  </to>
                </anchor>
              </controlPr>
            </control>
          </mc:Choice>
        </mc:AlternateContent>
        <mc:AlternateContent xmlns:mc="http://schemas.openxmlformats.org/markup-compatibility/2006">
          <mc:Choice Requires="x14">
            <control shapeId="15506" r:id="rId56" name="Check Box 146">
              <controlPr defaultSize="0" autoFill="0" autoLine="0" autoPict="0">
                <anchor moveWithCells="1">
                  <from>
                    <xdr:col>3</xdr:col>
                    <xdr:colOff>209550</xdr:colOff>
                    <xdr:row>59</xdr:row>
                    <xdr:rowOff>104775</xdr:rowOff>
                  </from>
                  <to>
                    <xdr:col>3</xdr:col>
                    <xdr:colOff>476250</xdr:colOff>
                    <xdr:row>59</xdr:row>
                    <xdr:rowOff>352425</xdr:rowOff>
                  </to>
                </anchor>
              </controlPr>
            </control>
          </mc:Choice>
        </mc:AlternateContent>
        <mc:AlternateContent xmlns:mc="http://schemas.openxmlformats.org/markup-compatibility/2006">
          <mc:Choice Requires="x14">
            <control shapeId="15507" r:id="rId57" name="Check Box 147">
              <controlPr defaultSize="0" autoFill="0" autoLine="0" autoPict="0">
                <anchor moveWithCells="1">
                  <from>
                    <xdr:col>2</xdr:col>
                    <xdr:colOff>209550</xdr:colOff>
                    <xdr:row>60</xdr:row>
                    <xdr:rowOff>133350</xdr:rowOff>
                  </from>
                  <to>
                    <xdr:col>2</xdr:col>
                    <xdr:colOff>476250</xdr:colOff>
                    <xdr:row>60</xdr:row>
                    <xdr:rowOff>381000</xdr:rowOff>
                  </to>
                </anchor>
              </controlPr>
            </control>
          </mc:Choice>
        </mc:AlternateContent>
        <mc:AlternateContent xmlns:mc="http://schemas.openxmlformats.org/markup-compatibility/2006">
          <mc:Choice Requires="x14">
            <control shapeId="15508" r:id="rId58" name="Check Box 148">
              <controlPr defaultSize="0" autoFill="0" autoLine="0" autoPict="0">
                <anchor moveWithCells="1">
                  <from>
                    <xdr:col>3</xdr:col>
                    <xdr:colOff>209550</xdr:colOff>
                    <xdr:row>60</xdr:row>
                    <xdr:rowOff>133350</xdr:rowOff>
                  </from>
                  <to>
                    <xdr:col>3</xdr:col>
                    <xdr:colOff>476250</xdr:colOff>
                    <xdr:row>60</xdr:row>
                    <xdr:rowOff>381000</xdr:rowOff>
                  </to>
                </anchor>
              </controlPr>
            </control>
          </mc:Choice>
        </mc:AlternateContent>
        <mc:AlternateContent xmlns:mc="http://schemas.openxmlformats.org/markup-compatibility/2006">
          <mc:Choice Requires="x14">
            <control shapeId="15509" r:id="rId59" name="Check Box 149">
              <controlPr defaultSize="0" autoFill="0" autoLine="0" autoPict="0">
                <anchor moveWithCells="1">
                  <from>
                    <xdr:col>2</xdr:col>
                    <xdr:colOff>209550</xdr:colOff>
                    <xdr:row>61</xdr:row>
                    <xdr:rowOff>95250</xdr:rowOff>
                  </from>
                  <to>
                    <xdr:col>2</xdr:col>
                    <xdr:colOff>476250</xdr:colOff>
                    <xdr:row>61</xdr:row>
                    <xdr:rowOff>342900</xdr:rowOff>
                  </to>
                </anchor>
              </controlPr>
            </control>
          </mc:Choice>
        </mc:AlternateContent>
        <mc:AlternateContent xmlns:mc="http://schemas.openxmlformats.org/markup-compatibility/2006">
          <mc:Choice Requires="x14">
            <control shapeId="15510" r:id="rId60" name="Check Box 150">
              <controlPr defaultSize="0" autoFill="0" autoLine="0" autoPict="0">
                <anchor moveWithCells="1">
                  <from>
                    <xdr:col>3</xdr:col>
                    <xdr:colOff>209550</xdr:colOff>
                    <xdr:row>61</xdr:row>
                    <xdr:rowOff>95250</xdr:rowOff>
                  </from>
                  <to>
                    <xdr:col>3</xdr:col>
                    <xdr:colOff>476250</xdr:colOff>
                    <xdr:row>61</xdr:row>
                    <xdr:rowOff>342900</xdr:rowOff>
                  </to>
                </anchor>
              </controlPr>
            </control>
          </mc:Choice>
        </mc:AlternateContent>
        <mc:AlternateContent xmlns:mc="http://schemas.openxmlformats.org/markup-compatibility/2006">
          <mc:Choice Requires="x14">
            <control shapeId="15511" r:id="rId61" name="Check Box 151">
              <controlPr defaultSize="0" autoFill="0" autoLine="0" autoPict="0">
                <anchor moveWithCells="1">
                  <from>
                    <xdr:col>2</xdr:col>
                    <xdr:colOff>209550</xdr:colOff>
                    <xdr:row>62</xdr:row>
                    <xdr:rowOff>123825</xdr:rowOff>
                  </from>
                  <to>
                    <xdr:col>2</xdr:col>
                    <xdr:colOff>476250</xdr:colOff>
                    <xdr:row>63</xdr:row>
                    <xdr:rowOff>190500</xdr:rowOff>
                  </to>
                </anchor>
              </controlPr>
            </control>
          </mc:Choice>
        </mc:AlternateContent>
        <mc:AlternateContent xmlns:mc="http://schemas.openxmlformats.org/markup-compatibility/2006">
          <mc:Choice Requires="x14">
            <control shapeId="15512" r:id="rId62" name="Check Box 152">
              <controlPr defaultSize="0" autoFill="0" autoLine="0" autoPict="0">
                <anchor moveWithCells="1">
                  <from>
                    <xdr:col>3</xdr:col>
                    <xdr:colOff>209550</xdr:colOff>
                    <xdr:row>62</xdr:row>
                    <xdr:rowOff>123825</xdr:rowOff>
                  </from>
                  <to>
                    <xdr:col>3</xdr:col>
                    <xdr:colOff>476250</xdr:colOff>
                    <xdr:row>63</xdr:row>
                    <xdr:rowOff>190500</xdr:rowOff>
                  </to>
                </anchor>
              </controlPr>
            </control>
          </mc:Choice>
        </mc:AlternateContent>
        <mc:AlternateContent xmlns:mc="http://schemas.openxmlformats.org/markup-compatibility/2006">
          <mc:Choice Requires="x14">
            <control shapeId="15513" r:id="rId63" name="Check Box 153">
              <controlPr defaultSize="0" autoFill="0" autoLine="0" autoPict="0">
                <anchor moveWithCells="1">
                  <from>
                    <xdr:col>2</xdr:col>
                    <xdr:colOff>209550</xdr:colOff>
                    <xdr:row>64</xdr:row>
                    <xdr:rowOff>95250</xdr:rowOff>
                  </from>
                  <to>
                    <xdr:col>2</xdr:col>
                    <xdr:colOff>476250</xdr:colOff>
                    <xdr:row>64</xdr:row>
                    <xdr:rowOff>342900</xdr:rowOff>
                  </to>
                </anchor>
              </controlPr>
            </control>
          </mc:Choice>
        </mc:AlternateContent>
        <mc:AlternateContent xmlns:mc="http://schemas.openxmlformats.org/markup-compatibility/2006">
          <mc:Choice Requires="x14">
            <control shapeId="15514" r:id="rId64" name="Check Box 154">
              <controlPr defaultSize="0" autoFill="0" autoLine="0" autoPict="0">
                <anchor moveWithCells="1">
                  <from>
                    <xdr:col>3</xdr:col>
                    <xdr:colOff>209550</xdr:colOff>
                    <xdr:row>64</xdr:row>
                    <xdr:rowOff>95250</xdr:rowOff>
                  </from>
                  <to>
                    <xdr:col>3</xdr:col>
                    <xdr:colOff>476250</xdr:colOff>
                    <xdr:row>64</xdr:row>
                    <xdr:rowOff>342900</xdr:rowOff>
                  </to>
                </anchor>
              </controlPr>
            </control>
          </mc:Choice>
        </mc:AlternateContent>
        <mc:AlternateContent xmlns:mc="http://schemas.openxmlformats.org/markup-compatibility/2006">
          <mc:Choice Requires="x14">
            <control shapeId="15515" r:id="rId65" name="Check Box 155">
              <controlPr defaultSize="0" autoFill="0" autoLine="0" autoPict="0">
                <anchor moveWithCells="1">
                  <from>
                    <xdr:col>2</xdr:col>
                    <xdr:colOff>200025</xdr:colOff>
                    <xdr:row>65</xdr:row>
                    <xdr:rowOff>276225</xdr:rowOff>
                  </from>
                  <to>
                    <xdr:col>2</xdr:col>
                    <xdr:colOff>466725</xdr:colOff>
                    <xdr:row>66</xdr:row>
                    <xdr:rowOff>238125</xdr:rowOff>
                  </to>
                </anchor>
              </controlPr>
            </control>
          </mc:Choice>
        </mc:AlternateContent>
        <mc:AlternateContent xmlns:mc="http://schemas.openxmlformats.org/markup-compatibility/2006">
          <mc:Choice Requires="x14">
            <control shapeId="15516" r:id="rId66" name="Check Box 156">
              <controlPr defaultSize="0" autoFill="0" autoLine="0" autoPict="0">
                <anchor moveWithCells="1">
                  <from>
                    <xdr:col>3</xdr:col>
                    <xdr:colOff>200025</xdr:colOff>
                    <xdr:row>65</xdr:row>
                    <xdr:rowOff>276225</xdr:rowOff>
                  </from>
                  <to>
                    <xdr:col>3</xdr:col>
                    <xdr:colOff>466725</xdr:colOff>
                    <xdr:row>66</xdr:row>
                    <xdr:rowOff>238125</xdr:rowOff>
                  </to>
                </anchor>
              </controlPr>
            </control>
          </mc:Choice>
        </mc:AlternateContent>
        <mc:AlternateContent xmlns:mc="http://schemas.openxmlformats.org/markup-compatibility/2006">
          <mc:Choice Requires="x14">
            <control shapeId="15517" r:id="rId67" name="Check Box 157">
              <controlPr defaultSize="0" autoFill="0" autoLine="0" autoPict="0">
                <anchor moveWithCells="1">
                  <from>
                    <xdr:col>2</xdr:col>
                    <xdr:colOff>209550</xdr:colOff>
                    <xdr:row>67</xdr:row>
                    <xdr:rowOff>209550</xdr:rowOff>
                  </from>
                  <to>
                    <xdr:col>2</xdr:col>
                    <xdr:colOff>476250</xdr:colOff>
                    <xdr:row>68</xdr:row>
                    <xdr:rowOff>114300</xdr:rowOff>
                  </to>
                </anchor>
              </controlPr>
            </control>
          </mc:Choice>
        </mc:AlternateContent>
        <mc:AlternateContent xmlns:mc="http://schemas.openxmlformats.org/markup-compatibility/2006">
          <mc:Choice Requires="x14">
            <control shapeId="15518" r:id="rId68" name="Check Box 158">
              <controlPr defaultSize="0" autoFill="0" autoLine="0" autoPict="0">
                <anchor moveWithCells="1">
                  <from>
                    <xdr:col>3</xdr:col>
                    <xdr:colOff>209550</xdr:colOff>
                    <xdr:row>67</xdr:row>
                    <xdr:rowOff>209550</xdr:rowOff>
                  </from>
                  <to>
                    <xdr:col>3</xdr:col>
                    <xdr:colOff>476250</xdr:colOff>
                    <xdr:row>68</xdr:row>
                    <xdr:rowOff>114300</xdr:rowOff>
                  </to>
                </anchor>
              </controlPr>
            </control>
          </mc:Choice>
        </mc:AlternateContent>
        <mc:AlternateContent xmlns:mc="http://schemas.openxmlformats.org/markup-compatibility/2006">
          <mc:Choice Requires="x14">
            <control shapeId="15519" r:id="rId69" name="Check Box 159">
              <controlPr defaultSize="0" autoFill="0" autoLine="0" autoPict="0">
                <anchor moveWithCells="1">
                  <from>
                    <xdr:col>2</xdr:col>
                    <xdr:colOff>209550</xdr:colOff>
                    <xdr:row>74</xdr:row>
                    <xdr:rowOff>142875</xdr:rowOff>
                  </from>
                  <to>
                    <xdr:col>2</xdr:col>
                    <xdr:colOff>476250</xdr:colOff>
                    <xdr:row>74</xdr:row>
                    <xdr:rowOff>390525</xdr:rowOff>
                  </to>
                </anchor>
              </controlPr>
            </control>
          </mc:Choice>
        </mc:AlternateContent>
        <mc:AlternateContent xmlns:mc="http://schemas.openxmlformats.org/markup-compatibility/2006">
          <mc:Choice Requires="x14">
            <control shapeId="15520" r:id="rId70" name="Check Box 160">
              <controlPr defaultSize="0" autoFill="0" autoLine="0" autoPict="0">
                <anchor moveWithCells="1">
                  <from>
                    <xdr:col>3</xdr:col>
                    <xdr:colOff>209550</xdr:colOff>
                    <xdr:row>74</xdr:row>
                    <xdr:rowOff>142875</xdr:rowOff>
                  </from>
                  <to>
                    <xdr:col>3</xdr:col>
                    <xdr:colOff>476250</xdr:colOff>
                    <xdr:row>74</xdr:row>
                    <xdr:rowOff>390525</xdr:rowOff>
                  </to>
                </anchor>
              </controlPr>
            </control>
          </mc:Choice>
        </mc:AlternateContent>
        <mc:AlternateContent xmlns:mc="http://schemas.openxmlformats.org/markup-compatibility/2006">
          <mc:Choice Requires="x14">
            <control shapeId="15521" r:id="rId71" name="Check Box 161">
              <controlPr defaultSize="0" autoFill="0" autoLine="0" autoPict="0">
                <anchor moveWithCells="1">
                  <from>
                    <xdr:col>2</xdr:col>
                    <xdr:colOff>209550</xdr:colOff>
                    <xdr:row>75</xdr:row>
                    <xdr:rowOff>95250</xdr:rowOff>
                  </from>
                  <to>
                    <xdr:col>2</xdr:col>
                    <xdr:colOff>476250</xdr:colOff>
                    <xdr:row>75</xdr:row>
                    <xdr:rowOff>342900</xdr:rowOff>
                  </to>
                </anchor>
              </controlPr>
            </control>
          </mc:Choice>
        </mc:AlternateContent>
        <mc:AlternateContent xmlns:mc="http://schemas.openxmlformats.org/markup-compatibility/2006">
          <mc:Choice Requires="x14">
            <control shapeId="15522" r:id="rId72" name="Check Box 162">
              <controlPr defaultSize="0" autoFill="0" autoLine="0" autoPict="0">
                <anchor moveWithCells="1">
                  <from>
                    <xdr:col>3</xdr:col>
                    <xdr:colOff>209550</xdr:colOff>
                    <xdr:row>75</xdr:row>
                    <xdr:rowOff>95250</xdr:rowOff>
                  </from>
                  <to>
                    <xdr:col>3</xdr:col>
                    <xdr:colOff>476250</xdr:colOff>
                    <xdr:row>75</xdr:row>
                    <xdr:rowOff>342900</xdr:rowOff>
                  </to>
                </anchor>
              </controlPr>
            </control>
          </mc:Choice>
        </mc:AlternateContent>
        <mc:AlternateContent xmlns:mc="http://schemas.openxmlformats.org/markup-compatibility/2006">
          <mc:Choice Requires="x14">
            <control shapeId="15523" r:id="rId73" name="Check Box 163">
              <controlPr defaultSize="0" autoFill="0" autoLine="0" autoPict="0">
                <anchor moveWithCells="1">
                  <from>
                    <xdr:col>2</xdr:col>
                    <xdr:colOff>209550</xdr:colOff>
                    <xdr:row>76</xdr:row>
                    <xdr:rowOff>114300</xdr:rowOff>
                  </from>
                  <to>
                    <xdr:col>2</xdr:col>
                    <xdr:colOff>476250</xdr:colOff>
                    <xdr:row>77</xdr:row>
                    <xdr:rowOff>76200</xdr:rowOff>
                  </to>
                </anchor>
              </controlPr>
            </control>
          </mc:Choice>
        </mc:AlternateContent>
        <mc:AlternateContent xmlns:mc="http://schemas.openxmlformats.org/markup-compatibility/2006">
          <mc:Choice Requires="x14">
            <control shapeId="15524" r:id="rId74" name="Check Box 164">
              <controlPr defaultSize="0" autoFill="0" autoLine="0" autoPict="0">
                <anchor moveWithCells="1">
                  <from>
                    <xdr:col>3</xdr:col>
                    <xdr:colOff>209550</xdr:colOff>
                    <xdr:row>76</xdr:row>
                    <xdr:rowOff>114300</xdr:rowOff>
                  </from>
                  <to>
                    <xdr:col>3</xdr:col>
                    <xdr:colOff>476250</xdr:colOff>
                    <xdr:row>77</xdr:row>
                    <xdr:rowOff>76200</xdr:rowOff>
                  </to>
                </anchor>
              </controlPr>
            </control>
          </mc:Choice>
        </mc:AlternateContent>
        <mc:AlternateContent xmlns:mc="http://schemas.openxmlformats.org/markup-compatibility/2006">
          <mc:Choice Requires="x14">
            <control shapeId="15525" r:id="rId75" name="Check Box 165">
              <controlPr defaultSize="0" autoFill="0" autoLine="0" autoPict="0">
                <anchor moveWithCells="1">
                  <from>
                    <xdr:col>2</xdr:col>
                    <xdr:colOff>209550</xdr:colOff>
                    <xdr:row>78</xdr:row>
                    <xdr:rowOff>285750</xdr:rowOff>
                  </from>
                  <to>
                    <xdr:col>2</xdr:col>
                    <xdr:colOff>476250</xdr:colOff>
                    <xdr:row>79</xdr:row>
                    <xdr:rowOff>200025</xdr:rowOff>
                  </to>
                </anchor>
              </controlPr>
            </control>
          </mc:Choice>
        </mc:AlternateContent>
        <mc:AlternateContent xmlns:mc="http://schemas.openxmlformats.org/markup-compatibility/2006">
          <mc:Choice Requires="x14">
            <control shapeId="15526" r:id="rId76" name="Check Box 166">
              <controlPr defaultSize="0" autoFill="0" autoLine="0" autoPict="0">
                <anchor moveWithCells="1">
                  <from>
                    <xdr:col>3</xdr:col>
                    <xdr:colOff>209550</xdr:colOff>
                    <xdr:row>78</xdr:row>
                    <xdr:rowOff>285750</xdr:rowOff>
                  </from>
                  <to>
                    <xdr:col>3</xdr:col>
                    <xdr:colOff>476250</xdr:colOff>
                    <xdr:row>79</xdr:row>
                    <xdr:rowOff>200025</xdr:rowOff>
                  </to>
                </anchor>
              </controlPr>
            </control>
          </mc:Choice>
        </mc:AlternateContent>
        <mc:AlternateContent xmlns:mc="http://schemas.openxmlformats.org/markup-compatibility/2006">
          <mc:Choice Requires="x14">
            <control shapeId="15527" r:id="rId77" name="Check Box 167">
              <controlPr defaultSize="0" autoFill="0" autoLine="0" autoPict="0">
                <anchor moveWithCells="1">
                  <from>
                    <xdr:col>2</xdr:col>
                    <xdr:colOff>209550</xdr:colOff>
                    <xdr:row>81</xdr:row>
                    <xdr:rowOff>123825</xdr:rowOff>
                  </from>
                  <to>
                    <xdr:col>2</xdr:col>
                    <xdr:colOff>476250</xdr:colOff>
                    <xdr:row>81</xdr:row>
                    <xdr:rowOff>371475</xdr:rowOff>
                  </to>
                </anchor>
              </controlPr>
            </control>
          </mc:Choice>
        </mc:AlternateContent>
        <mc:AlternateContent xmlns:mc="http://schemas.openxmlformats.org/markup-compatibility/2006">
          <mc:Choice Requires="x14">
            <control shapeId="15528" r:id="rId78" name="Check Box 168">
              <controlPr defaultSize="0" autoFill="0" autoLine="0" autoPict="0">
                <anchor moveWithCells="1">
                  <from>
                    <xdr:col>3</xdr:col>
                    <xdr:colOff>209550</xdr:colOff>
                    <xdr:row>81</xdr:row>
                    <xdr:rowOff>123825</xdr:rowOff>
                  </from>
                  <to>
                    <xdr:col>3</xdr:col>
                    <xdr:colOff>476250</xdr:colOff>
                    <xdr:row>81</xdr:row>
                    <xdr:rowOff>371475</xdr:rowOff>
                  </to>
                </anchor>
              </controlPr>
            </control>
          </mc:Choice>
        </mc:AlternateContent>
        <mc:AlternateContent xmlns:mc="http://schemas.openxmlformats.org/markup-compatibility/2006">
          <mc:Choice Requires="x14">
            <control shapeId="15529" r:id="rId79" name="Check Box 169">
              <controlPr defaultSize="0" autoFill="0" autoLine="0" autoPict="0">
                <anchor moveWithCells="1">
                  <from>
                    <xdr:col>2</xdr:col>
                    <xdr:colOff>209550</xdr:colOff>
                    <xdr:row>82</xdr:row>
                    <xdr:rowOff>123825</xdr:rowOff>
                  </from>
                  <to>
                    <xdr:col>2</xdr:col>
                    <xdr:colOff>476250</xdr:colOff>
                    <xdr:row>82</xdr:row>
                    <xdr:rowOff>371475</xdr:rowOff>
                  </to>
                </anchor>
              </controlPr>
            </control>
          </mc:Choice>
        </mc:AlternateContent>
        <mc:AlternateContent xmlns:mc="http://schemas.openxmlformats.org/markup-compatibility/2006">
          <mc:Choice Requires="x14">
            <control shapeId="15530" r:id="rId80" name="Check Box 170">
              <controlPr defaultSize="0" autoFill="0" autoLine="0" autoPict="0">
                <anchor moveWithCells="1">
                  <from>
                    <xdr:col>3</xdr:col>
                    <xdr:colOff>209550</xdr:colOff>
                    <xdr:row>82</xdr:row>
                    <xdr:rowOff>123825</xdr:rowOff>
                  </from>
                  <to>
                    <xdr:col>3</xdr:col>
                    <xdr:colOff>476250</xdr:colOff>
                    <xdr:row>82</xdr:row>
                    <xdr:rowOff>371475</xdr:rowOff>
                  </to>
                </anchor>
              </controlPr>
            </control>
          </mc:Choice>
        </mc:AlternateContent>
        <mc:AlternateContent xmlns:mc="http://schemas.openxmlformats.org/markup-compatibility/2006">
          <mc:Choice Requires="x14">
            <control shapeId="15531" r:id="rId81" name="Check Box 171">
              <controlPr defaultSize="0" autoFill="0" autoLine="0" autoPict="0">
                <anchor moveWithCells="1">
                  <from>
                    <xdr:col>2</xdr:col>
                    <xdr:colOff>209550</xdr:colOff>
                    <xdr:row>83</xdr:row>
                    <xdr:rowOff>104775</xdr:rowOff>
                  </from>
                  <to>
                    <xdr:col>2</xdr:col>
                    <xdr:colOff>476250</xdr:colOff>
                    <xdr:row>83</xdr:row>
                    <xdr:rowOff>352425</xdr:rowOff>
                  </to>
                </anchor>
              </controlPr>
            </control>
          </mc:Choice>
        </mc:AlternateContent>
        <mc:AlternateContent xmlns:mc="http://schemas.openxmlformats.org/markup-compatibility/2006">
          <mc:Choice Requires="x14">
            <control shapeId="15532" r:id="rId82" name="Check Box 172">
              <controlPr defaultSize="0" autoFill="0" autoLine="0" autoPict="0">
                <anchor moveWithCells="1">
                  <from>
                    <xdr:col>3</xdr:col>
                    <xdr:colOff>209550</xdr:colOff>
                    <xdr:row>83</xdr:row>
                    <xdr:rowOff>104775</xdr:rowOff>
                  </from>
                  <to>
                    <xdr:col>3</xdr:col>
                    <xdr:colOff>476250</xdr:colOff>
                    <xdr:row>83</xdr:row>
                    <xdr:rowOff>352425</xdr:rowOff>
                  </to>
                </anchor>
              </controlPr>
            </control>
          </mc:Choice>
        </mc:AlternateContent>
        <mc:AlternateContent xmlns:mc="http://schemas.openxmlformats.org/markup-compatibility/2006">
          <mc:Choice Requires="x14">
            <control shapeId="15533" r:id="rId83" name="Check Box 173">
              <controlPr defaultSize="0" autoFill="0" autoLine="0" autoPict="0">
                <anchor moveWithCells="1">
                  <from>
                    <xdr:col>2</xdr:col>
                    <xdr:colOff>209550</xdr:colOff>
                    <xdr:row>84</xdr:row>
                    <xdr:rowOff>247650</xdr:rowOff>
                  </from>
                  <to>
                    <xdr:col>2</xdr:col>
                    <xdr:colOff>476250</xdr:colOff>
                    <xdr:row>85</xdr:row>
                    <xdr:rowOff>209550</xdr:rowOff>
                  </to>
                </anchor>
              </controlPr>
            </control>
          </mc:Choice>
        </mc:AlternateContent>
        <mc:AlternateContent xmlns:mc="http://schemas.openxmlformats.org/markup-compatibility/2006">
          <mc:Choice Requires="x14">
            <control shapeId="15534" r:id="rId84" name="Check Box 174">
              <controlPr defaultSize="0" autoFill="0" autoLine="0" autoPict="0">
                <anchor moveWithCells="1">
                  <from>
                    <xdr:col>3</xdr:col>
                    <xdr:colOff>209550</xdr:colOff>
                    <xdr:row>84</xdr:row>
                    <xdr:rowOff>247650</xdr:rowOff>
                  </from>
                  <to>
                    <xdr:col>3</xdr:col>
                    <xdr:colOff>476250</xdr:colOff>
                    <xdr:row>85</xdr:row>
                    <xdr:rowOff>209550</xdr:rowOff>
                  </to>
                </anchor>
              </controlPr>
            </control>
          </mc:Choice>
        </mc:AlternateContent>
        <mc:AlternateContent xmlns:mc="http://schemas.openxmlformats.org/markup-compatibility/2006">
          <mc:Choice Requires="x14">
            <control shapeId="15535" r:id="rId85" name="Check Box 175">
              <controlPr defaultSize="0" autoFill="0" autoLine="0" autoPict="0">
                <anchor moveWithCells="1">
                  <from>
                    <xdr:col>2</xdr:col>
                    <xdr:colOff>209550</xdr:colOff>
                    <xdr:row>86</xdr:row>
                    <xdr:rowOff>123825</xdr:rowOff>
                  </from>
                  <to>
                    <xdr:col>2</xdr:col>
                    <xdr:colOff>476250</xdr:colOff>
                    <xdr:row>86</xdr:row>
                    <xdr:rowOff>371475</xdr:rowOff>
                  </to>
                </anchor>
              </controlPr>
            </control>
          </mc:Choice>
        </mc:AlternateContent>
        <mc:AlternateContent xmlns:mc="http://schemas.openxmlformats.org/markup-compatibility/2006">
          <mc:Choice Requires="x14">
            <control shapeId="15536" r:id="rId86" name="Check Box 176">
              <controlPr defaultSize="0" autoFill="0" autoLine="0" autoPict="0">
                <anchor moveWithCells="1">
                  <from>
                    <xdr:col>3</xdr:col>
                    <xdr:colOff>209550</xdr:colOff>
                    <xdr:row>86</xdr:row>
                    <xdr:rowOff>123825</xdr:rowOff>
                  </from>
                  <to>
                    <xdr:col>3</xdr:col>
                    <xdr:colOff>476250</xdr:colOff>
                    <xdr:row>86</xdr:row>
                    <xdr:rowOff>371475</xdr:rowOff>
                  </to>
                </anchor>
              </controlPr>
            </control>
          </mc:Choice>
        </mc:AlternateContent>
        <mc:AlternateContent xmlns:mc="http://schemas.openxmlformats.org/markup-compatibility/2006">
          <mc:Choice Requires="x14">
            <control shapeId="15537" r:id="rId87" name="Check Box 177">
              <controlPr defaultSize="0" autoFill="0" autoLine="0" autoPict="0">
                <anchor moveWithCells="1">
                  <from>
                    <xdr:col>2</xdr:col>
                    <xdr:colOff>209550</xdr:colOff>
                    <xdr:row>87</xdr:row>
                    <xdr:rowOff>152400</xdr:rowOff>
                  </from>
                  <to>
                    <xdr:col>2</xdr:col>
                    <xdr:colOff>476250</xdr:colOff>
                    <xdr:row>87</xdr:row>
                    <xdr:rowOff>400050</xdr:rowOff>
                  </to>
                </anchor>
              </controlPr>
            </control>
          </mc:Choice>
        </mc:AlternateContent>
        <mc:AlternateContent xmlns:mc="http://schemas.openxmlformats.org/markup-compatibility/2006">
          <mc:Choice Requires="x14">
            <control shapeId="15538" r:id="rId88" name="Check Box 178">
              <controlPr defaultSize="0" autoFill="0" autoLine="0" autoPict="0">
                <anchor moveWithCells="1">
                  <from>
                    <xdr:col>3</xdr:col>
                    <xdr:colOff>209550</xdr:colOff>
                    <xdr:row>87</xdr:row>
                    <xdr:rowOff>152400</xdr:rowOff>
                  </from>
                  <to>
                    <xdr:col>3</xdr:col>
                    <xdr:colOff>476250</xdr:colOff>
                    <xdr:row>87</xdr:row>
                    <xdr:rowOff>400050</xdr:rowOff>
                  </to>
                </anchor>
              </controlPr>
            </control>
          </mc:Choice>
        </mc:AlternateContent>
        <mc:AlternateContent xmlns:mc="http://schemas.openxmlformats.org/markup-compatibility/2006">
          <mc:Choice Requires="x14">
            <control shapeId="15539" r:id="rId89" name="Check Box 179">
              <controlPr defaultSize="0" autoFill="0" autoLine="0" autoPict="0">
                <anchor moveWithCells="1">
                  <from>
                    <xdr:col>2</xdr:col>
                    <xdr:colOff>209550</xdr:colOff>
                    <xdr:row>91</xdr:row>
                    <xdr:rowOff>142875</xdr:rowOff>
                  </from>
                  <to>
                    <xdr:col>2</xdr:col>
                    <xdr:colOff>476250</xdr:colOff>
                    <xdr:row>91</xdr:row>
                    <xdr:rowOff>390525</xdr:rowOff>
                  </to>
                </anchor>
              </controlPr>
            </control>
          </mc:Choice>
        </mc:AlternateContent>
        <mc:AlternateContent xmlns:mc="http://schemas.openxmlformats.org/markup-compatibility/2006">
          <mc:Choice Requires="x14">
            <control shapeId="15540" r:id="rId90" name="Check Box 180">
              <controlPr defaultSize="0" autoFill="0" autoLine="0" autoPict="0">
                <anchor moveWithCells="1">
                  <from>
                    <xdr:col>3</xdr:col>
                    <xdr:colOff>209550</xdr:colOff>
                    <xdr:row>91</xdr:row>
                    <xdr:rowOff>142875</xdr:rowOff>
                  </from>
                  <to>
                    <xdr:col>3</xdr:col>
                    <xdr:colOff>476250</xdr:colOff>
                    <xdr:row>91</xdr:row>
                    <xdr:rowOff>390525</xdr:rowOff>
                  </to>
                </anchor>
              </controlPr>
            </control>
          </mc:Choice>
        </mc:AlternateContent>
        <mc:AlternateContent xmlns:mc="http://schemas.openxmlformats.org/markup-compatibility/2006">
          <mc:Choice Requires="x14">
            <control shapeId="15541" r:id="rId91" name="Check Box 181">
              <controlPr defaultSize="0" autoFill="0" autoLine="0" autoPict="0">
                <anchor moveWithCells="1">
                  <from>
                    <xdr:col>2</xdr:col>
                    <xdr:colOff>209550</xdr:colOff>
                    <xdr:row>92</xdr:row>
                    <xdr:rowOff>142875</xdr:rowOff>
                  </from>
                  <to>
                    <xdr:col>2</xdr:col>
                    <xdr:colOff>476250</xdr:colOff>
                    <xdr:row>92</xdr:row>
                    <xdr:rowOff>390525</xdr:rowOff>
                  </to>
                </anchor>
              </controlPr>
            </control>
          </mc:Choice>
        </mc:AlternateContent>
        <mc:AlternateContent xmlns:mc="http://schemas.openxmlformats.org/markup-compatibility/2006">
          <mc:Choice Requires="x14">
            <control shapeId="15542" r:id="rId92" name="Check Box 182">
              <controlPr defaultSize="0" autoFill="0" autoLine="0" autoPict="0">
                <anchor moveWithCells="1">
                  <from>
                    <xdr:col>3</xdr:col>
                    <xdr:colOff>209550</xdr:colOff>
                    <xdr:row>92</xdr:row>
                    <xdr:rowOff>142875</xdr:rowOff>
                  </from>
                  <to>
                    <xdr:col>3</xdr:col>
                    <xdr:colOff>476250</xdr:colOff>
                    <xdr:row>92</xdr:row>
                    <xdr:rowOff>390525</xdr:rowOff>
                  </to>
                </anchor>
              </controlPr>
            </control>
          </mc:Choice>
        </mc:AlternateContent>
        <mc:AlternateContent xmlns:mc="http://schemas.openxmlformats.org/markup-compatibility/2006">
          <mc:Choice Requires="x14">
            <control shapeId="15543" r:id="rId93" name="Check Box 183">
              <controlPr defaultSize="0" autoFill="0" autoLine="0" autoPict="0">
                <anchor moveWithCells="1">
                  <from>
                    <xdr:col>2</xdr:col>
                    <xdr:colOff>209550</xdr:colOff>
                    <xdr:row>93</xdr:row>
                    <xdr:rowOff>266700</xdr:rowOff>
                  </from>
                  <to>
                    <xdr:col>2</xdr:col>
                    <xdr:colOff>476250</xdr:colOff>
                    <xdr:row>94</xdr:row>
                    <xdr:rowOff>85725</xdr:rowOff>
                  </to>
                </anchor>
              </controlPr>
            </control>
          </mc:Choice>
        </mc:AlternateContent>
        <mc:AlternateContent xmlns:mc="http://schemas.openxmlformats.org/markup-compatibility/2006">
          <mc:Choice Requires="x14">
            <control shapeId="15544" r:id="rId94" name="Check Box 184">
              <controlPr defaultSize="0" autoFill="0" autoLine="0" autoPict="0">
                <anchor moveWithCells="1">
                  <from>
                    <xdr:col>3</xdr:col>
                    <xdr:colOff>209550</xdr:colOff>
                    <xdr:row>93</xdr:row>
                    <xdr:rowOff>266700</xdr:rowOff>
                  </from>
                  <to>
                    <xdr:col>3</xdr:col>
                    <xdr:colOff>476250</xdr:colOff>
                    <xdr:row>94</xdr:row>
                    <xdr:rowOff>85725</xdr:rowOff>
                  </to>
                </anchor>
              </controlPr>
            </control>
          </mc:Choice>
        </mc:AlternateContent>
        <mc:AlternateContent xmlns:mc="http://schemas.openxmlformats.org/markup-compatibility/2006">
          <mc:Choice Requires="x14">
            <control shapeId="15545" r:id="rId95" name="Check Box 185">
              <controlPr defaultSize="0" autoFill="0" autoLine="0" autoPict="0">
                <anchor moveWithCells="1">
                  <from>
                    <xdr:col>2</xdr:col>
                    <xdr:colOff>209550</xdr:colOff>
                    <xdr:row>95</xdr:row>
                    <xdr:rowOff>142875</xdr:rowOff>
                  </from>
                  <to>
                    <xdr:col>2</xdr:col>
                    <xdr:colOff>476250</xdr:colOff>
                    <xdr:row>95</xdr:row>
                    <xdr:rowOff>390525</xdr:rowOff>
                  </to>
                </anchor>
              </controlPr>
            </control>
          </mc:Choice>
        </mc:AlternateContent>
        <mc:AlternateContent xmlns:mc="http://schemas.openxmlformats.org/markup-compatibility/2006">
          <mc:Choice Requires="x14">
            <control shapeId="15546" r:id="rId96" name="Check Box 186">
              <controlPr defaultSize="0" autoFill="0" autoLine="0" autoPict="0">
                <anchor moveWithCells="1">
                  <from>
                    <xdr:col>3</xdr:col>
                    <xdr:colOff>209550</xdr:colOff>
                    <xdr:row>95</xdr:row>
                    <xdr:rowOff>142875</xdr:rowOff>
                  </from>
                  <to>
                    <xdr:col>3</xdr:col>
                    <xdr:colOff>476250</xdr:colOff>
                    <xdr:row>95</xdr:row>
                    <xdr:rowOff>390525</xdr:rowOff>
                  </to>
                </anchor>
              </controlPr>
            </control>
          </mc:Choice>
        </mc:AlternateContent>
        <mc:AlternateContent xmlns:mc="http://schemas.openxmlformats.org/markup-compatibility/2006">
          <mc:Choice Requires="x14">
            <control shapeId="15547" r:id="rId97" name="Check Box 187">
              <controlPr defaultSize="0" autoFill="0" autoLine="0" autoPict="0">
                <anchor moveWithCells="1">
                  <from>
                    <xdr:col>2</xdr:col>
                    <xdr:colOff>209550</xdr:colOff>
                    <xdr:row>96</xdr:row>
                    <xdr:rowOff>123825</xdr:rowOff>
                  </from>
                  <to>
                    <xdr:col>2</xdr:col>
                    <xdr:colOff>476250</xdr:colOff>
                    <xdr:row>96</xdr:row>
                    <xdr:rowOff>371475</xdr:rowOff>
                  </to>
                </anchor>
              </controlPr>
            </control>
          </mc:Choice>
        </mc:AlternateContent>
        <mc:AlternateContent xmlns:mc="http://schemas.openxmlformats.org/markup-compatibility/2006">
          <mc:Choice Requires="x14">
            <control shapeId="15548" r:id="rId98" name="Check Box 188">
              <controlPr defaultSize="0" autoFill="0" autoLine="0" autoPict="0">
                <anchor moveWithCells="1">
                  <from>
                    <xdr:col>3</xdr:col>
                    <xdr:colOff>209550</xdr:colOff>
                    <xdr:row>96</xdr:row>
                    <xdr:rowOff>123825</xdr:rowOff>
                  </from>
                  <to>
                    <xdr:col>3</xdr:col>
                    <xdr:colOff>476250</xdr:colOff>
                    <xdr:row>96</xdr:row>
                    <xdr:rowOff>371475</xdr:rowOff>
                  </to>
                </anchor>
              </controlPr>
            </control>
          </mc:Choice>
        </mc:AlternateContent>
        <mc:AlternateContent xmlns:mc="http://schemas.openxmlformats.org/markup-compatibility/2006">
          <mc:Choice Requires="x14">
            <control shapeId="15549" r:id="rId99" name="Check Box 189">
              <controlPr defaultSize="0" autoFill="0" autoLine="0" autoPict="0">
                <anchor moveWithCells="1">
                  <from>
                    <xdr:col>2</xdr:col>
                    <xdr:colOff>209550</xdr:colOff>
                    <xdr:row>97</xdr:row>
                    <xdr:rowOff>142875</xdr:rowOff>
                  </from>
                  <to>
                    <xdr:col>2</xdr:col>
                    <xdr:colOff>476250</xdr:colOff>
                    <xdr:row>97</xdr:row>
                    <xdr:rowOff>390525</xdr:rowOff>
                  </to>
                </anchor>
              </controlPr>
            </control>
          </mc:Choice>
        </mc:AlternateContent>
        <mc:AlternateContent xmlns:mc="http://schemas.openxmlformats.org/markup-compatibility/2006">
          <mc:Choice Requires="x14">
            <control shapeId="15550" r:id="rId100" name="Check Box 190">
              <controlPr defaultSize="0" autoFill="0" autoLine="0" autoPict="0">
                <anchor moveWithCells="1">
                  <from>
                    <xdr:col>3</xdr:col>
                    <xdr:colOff>209550</xdr:colOff>
                    <xdr:row>97</xdr:row>
                    <xdr:rowOff>142875</xdr:rowOff>
                  </from>
                  <to>
                    <xdr:col>3</xdr:col>
                    <xdr:colOff>476250</xdr:colOff>
                    <xdr:row>97</xdr:row>
                    <xdr:rowOff>390525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W63"/>
  <sheetViews>
    <sheetView showGridLines="0" showRuler="0" view="pageLayout" zoomScaleNormal="100" workbookViewId="0">
      <selection activeCell="G19" sqref="G19:H19"/>
    </sheetView>
  </sheetViews>
  <sheetFormatPr baseColWidth="10" defaultColWidth="11" defaultRowHeight="15" x14ac:dyDescent="0.25"/>
  <cols>
    <col min="1" max="1" width="6.125" style="37" customWidth="1"/>
    <col min="2" max="2" width="19.75" style="37" customWidth="1"/>
    <col min="3" max="3" width="11.125" style="37" customWidth="1"/>
    <col min="4" max="4" width="19.375" style="37" customWidth="1"/>
    <col min="5" max="5" width="9.125" style="37" customWidth="1"/>
    <col min="6" max="6" width="8.875" style="37" customWidth="1"/>
    <col min="7" max="7" width="6.25" style="37" customWidth="1"/>
    <col min="8" max="8" width="10.5" style="37" customWidth="1"/>
    <col min="9" max="9" width="11.75" style="37" hidden="1" customWidth="1"/>
    <col min="10" max="10" width="16.25" style="132" hidden="1" customWidth="1"/>
    <col min="11" max="11" width="63.125" style="132" hidden="1" customWidth="1"/>
    <col min="12" max="12" width="15.375" style="132" hidden="1" customWidth="1"/>
    <col min="13" max="13" width="15.625" style="132" hidden="1" customWidth="1"/>
    <col min="14" max="14" width="13.875" style="132" hidden="1" customWidth="1"/>
    <col min="15" max="15" width="15.625" style="132" customWidth="1"/>
    <col min="16" max="16" width="4.25" style="132" customWidth="1"/>
    <col min="17" max="17" width="5.25" style="132" customWidth="1"/>
    <col min="18" max="23" width="11" style="37" hidden="1" customWidth="1"/>
    <col min="24" max="32" width="11" style="37" customWidth="1"/>
    <col min="33" max="16384" width="11" style="37"/>
  </cols>
  <sheetData>
    <row r="1" spans="1:23" ht="9.75" customHeight="1" x14ac:dyDescent="0.25"/>
    <row r="2" spans="1:23" ht="62.25" customHeight="1" thickBot="1" x14ac:dyDescent="0.3">
      <c r="A2" s="433" t="str">
        <f>Basic!B7&amp;CHAR(10)&amp;Basic!B9&amp;CHAR(10)&amp;Basic!B10&amp;CHAR(10)&amp;Basic!B12</f>
        <v>Please enter your company’s full name.
Street address
Postal code and city
Country</v>
      </c>
      <c r="B2" s="433"/>
      <c r="C2" s="433"/>
      <c r="D2" s="433"/>
      <c r="E2" s="433" t="str">
        <f>IF(OR(Deckblatt!C10="Bitte auswählen",Deckblatt!C11="Bitte ausfüllen",Deckblatt!C12="Bitte auswählen",Deckblatt!C13="nicht notwendig"),"Deckblatt nicht vollständig ausgefüllt","Warengruppe: "&amp;Deckblatt!C10&amp;CHAR(10)&amp;"Grund d. Qulaifizierung: "&amp;Deckblatt!C12&amp;CHAR(10)&amp;"Details: "&amp;Deckblatt!C13)</f>
        <v>Deckblatt nicht vollständig ausgefüllt</v>
      </c>
      <c r="F2" s="433"/>
      <c r="G2" s="433"/>
      <c r="H2" s="433"/>
      <c r="I2" s="131"/>
      <c r="J2" s="131"/>
      <c r="K2" s="131"/>
      <c r="L2" s="37"/>
      <c r="M2" s="37"/>
      <c r="N2" s="37"/>
      <c r="O2" s="37"/>
      <c r="P2" s="37"/>
      <c r="Q2" s="131"/>
    </row>
    <row r="3" spans="1:23" ht="4.5" customHeight="1" thickTop="1" x14ac:dyDescent="0.25">
      <c r="A3" s="57"/>
      <c r="B3" s="57"/>
      <c r="C3" s="57"/>
      <c r="D3" s="57"/>
      <c r="E3" s="57"/>
      <c r="F3" s="57"/>
      <c r="G3" s="57"/>
      <c r="H3" s="57"/>
      <c r="I3" s="131"/>
      <c r="J3" s="131"/>
      <c r="K3" s="131"/>
      <c r="L3" s="37"/>
      <c r="M3" s="37"/>
      <c r="N3" s="37"/>
      <c r="O3" s="37"/>
      <c r="P3" s="37"/>
      <c r="Q3" s="131"/>
    </row>
    <row r="4" spans="1:23" s="143" customFormat="1" ht="14.25" customHeight="1" x14ac:dyDescent="0.25">
      <c r="A4" s="435" t="s">
        <v>245</v>
      </c>
      <c r="B4" s="436"/>
      <c r="C4" s="436"/>
      <c r="D4" s="436"/>
      <c r="E4" s="436"/>
      <c r="F4" s="436"/>
      <c r="G4" s="436"/>
      <c r="H4" s="436"/>
      <c r="I4" s="131"/>
      <c r="J4" s="144" t="s">
        <v>266</v>
      </c>
      <c r="K4" s="131" t="s">
        <v>255</v>
      </c>
      <c r="L4" s="37"/>
      <c r="M4" s="37"/>
      <c r="N4" s="37"/>
      <c r="O4" s="37"/>
      <c r="P4" s="37"/>
      <c r="Q4" s="131"/>
      <c r="S4" s="143" t="s">
        <v>231</v>
      </c>
      <c r="T4" s="143" t="s">
        <v>273</v>
      </c>
    </row>
    <row r="5" spans="1:23" ht="30" customHeight="1" x14ac:dyDescent="0.25">
      <c r="A5" s="406" t="s">
        <v>322</v>
      </c>
      <c r="B5" s="407"/>
      <c r="C5" s="407"/>
      <c r="D5" s="202" t="s">
        <v>251</v>
      </c>
      <c r="E5" s="425" t="s">
        <v>382</v>
      </c>
      <c r="F5" s="426"/>
      <c r="G5" s="426"/>
      <c r="H5" s="427"/>
      <c r="I5" s="131" t="str">
        <f>IF(D5="Anforderung voll erfüllt","i.O.",IF(D5="Anforderung teilweise erfüllt","n.i.O.",IF(D5="Anforderung nicht erfüllt","n.i.O.","n.i.O.")))</f>
        <v>n.i.O.</v>
      </c>
      <c r="J5" s="131" t="str">
        <f>IF(AND(I5="i.O.",I6="i.O.",I7="i.O.",I8="i.O.",I9="i.O.",I11="i.O.",I12="i.O.",I13="i.O.",I14="i.O.",I15="i.O.",I17="i.O.",I18="i.O.",I19="i.O.",I20="i.O.",I21="i.O.",I22="i.O."),"i.O.","n.i.O.")</f>
        <v>n.i.O.</v>
      </c>
      <c r="K5" s="142" t="str">
        <f>IF(I5="n.i.O.","- Die Mindestanforderung an die Betriebshaftfplichtversicherung wurde nicht erfüllt.","")</f>
        <v>- Die Mindestanforderung an die Betriebshaftfplichtversicherung wurde nicht erfüllt.</v>
      </c>
      <c r="L5" s="37"/>
      <c r="M5" s="37"/>
      <c r="N5" s="37"/>
      <c r="O5" s="37"/>
      <c r="P5" s="37"/>
      <c r="Q5" s="131"/>
      <c r="S5" s="37">
        <f>IF(I5="i.O.",70,0)</f>
        <v>0</v>
      </c>
      <c r="T5" s="37" t="s">
        <v>274</v>
      </c>
      <c r="U5" s="37" t="s">
        <v>82</v>
      </c>
      <c r="V5" s="37" t="s">
        <v>275</v>
      </c>
      <c r="W5" s="37" t="s">
        <v>276</v>
      </c>
    </row>
    <row r="6" spans="1:23" ht="30" customHeight="1" x14ac:dyDescent="0.25">
      <c r="A6" s="406" t="s">
        <v>363</v>
      </c>
      <c r="B6" s="407"/>
      <c r="C6" s="407"/>
      <c r="D6" s="202" t="s">
        <v>251</v>
      </c>
      <c r="E6" s="425" t="s">
        <v>382</v>
      </c>
      <c r="F6" s="426"/>
      <c r="G6" s="426"/>
      <c r="H6" s="427"/>
      <c r="I6" s="131" t="str">
        <f t="shared" ref="I6:I9" si="0">IF(D6="Anforderung voll erfüllt","i.O.",IF(D6="Anforderung teilweise erfüllt","n.i.O.",IF(D6="Anforderung nicht erfüllt","n.i.O.","n.i.O.")))</f>
        <v>n.i.O.</v>
      </c>
      <c r="J6" s="131"/>
      <c r="K6" s="142" t="str">
        <f>IF(I6="n.i.O.","- Die Mindestanforderung an die Produkthaftpflichtversicherung wurde nicht erfüllt.","")</f>
        <v>- Die Mindestanforderung an die Produkthaftpflichtversicherung wurde nicht erfüllt.</v>
      </c>
      <c r="L6" s="37"/>
      <c r="M6" s="37"/>
      <c r="N6" s="37"/>
      <c r="O6" s="37"/>
      <c r="P6" s="37"/>
      <c r="Q6" s="145"/>
      <c r="T6" s="37">
        <f>IF(Basic!F62=1,0,IF(AND(Deckblatt!E12=1,Basic!F62&lt;=98),3,IF(AND(Deckblatt!E12=1,Basic!F62&gt;98),0,IF(AND(Deckblatt!E12=2,Basic!F62&lt;=116),3,IF(AND(Deckblatt!E12=2,Basic!F62&gt;116),0,"")))))</f>
        <v>0</v>
      </c>
      <c r="U6" s="37">
        <f>IF(Basic!F62=1,0,IF(AND(Deckblatt!E12=1,Basic!F62&lt;=98),3,IF(AND(Deckblatt!E12=1,Basic!F62&gt;98),0,IF(AND(Deckblatt!E12=2,Basic!F62&lt;=116),3,IF(AND(Deckblatt!E12=2,Basic!F62&gt;116),0,"")))))</f>
        <v>0</v>
      </c>
      <c r="V6" s="37">
        <f>IF(Basic!F62=1,0,IF(AND(Deckblatt!E12=1,Basic!F62&lt;=98),3,IF(AND(Deckblatt!E12=1,Basic!F62&gt;98),0,IF(AND(Deckblatt!E12=2,Basic!F62&lt;=116),3,IF(AND(Deckblatt!E12=2,Basic!F62&gt;116),0,"")))))</f>
        <v>0</v>
      </c>
      <c r="W6" s="37">
        <f>IF(Basic!F62=1,0,IF(AND(Deckblatt!E12=1,Basic!F62&lt;=98),3,IF(AND(Deckblatt!E12=1,Basic!F62&gt;98),0,IF(AND(Deckblatt!E12=2,Basic!F62&lt;=116),3,IF(AND(Deckblatt!E12=2,Basic!F62&gt;116),0,"")))))</f>
        <v>0</v>
      </c>
    </row>
    <row r="7" spans="1:23" ht="30" customHeight="1" x14ac:dyDescent="0.25">
      <c r="A7" s="406" t="s">
        <v>364</v>
      </c>
      <c r="B7" s="407"/>
      <c r="C7" s="407" t="e">
        <f>IF(Basic!F66=3,"keine Produkthaftpflichtversicherung",IF(Basic!#REF!="Versicherungsunternehmen","nicht ausgefüllt",IF(Basic!#REF!="","nicht ausgefüllt",Basic!#REF!)))</f>
        <v>#REF!</v>
      </c>
      <c r="D7" s="202" t="s">
        <v>251</v>
      </c>
      <c r="E7" s="425" t="s">
        <v>382</v>
      </c>
      <c r="F7" s="426"/>
      <c r="G7" s="426"/>
      <c r="H7" s="427"/>
      <c r="I7" s="131" t="str">
        <f t="shared" si="0"/>
        <v>n.i.O.</v>
      </c>
      <c r="J7" s="131"/>
      <c r="K7" s="142" t="str">
        <f>IF(I7="n.i.O.","- Die Mindestanforderung an die erweitere Produkthaftpflichtversicherung wurde nicht erfüllt.","")</f>
        <v>- Die Mindestanforderung an die erweitere Produkthaftpflichtversicherung wurde nicht erfüllt.</v>
      </c>
      <c r="L7" s="37"/>
      <c r="M7" s="37"/>
      <c r="N7" s="37"/>
      <c r="O7" s="37"/>
      <c r="P7" s="37"/>
      <c r="Q7" s="145"/>
    </row>
    <row r="8" spans="1:23" ht="30" customHeight="1" x14ac:dyDescent="0.25">
      <c r="A8" s="406" t="s">
        <v>365</v>
      </c>
      <c r="B8" s="407"/>
      <c r="C8" s="407" t="e">
        <f>IF(Basic!F67=3,"keine Produkthaftpflichtversicherung",IF(Basic!#REF!="Versicherungsunternehmen","nicht ausgefüllt",IF(Basic!#REF!="","nicht ausgefüllt",Basic!#REF!)))</f>
        <v>#REF!</v>
      </c>
      <c r="D8" s="202" t="s">
        <v>251</v>
      </c>
      <c r="E8" s="425" t="s">
        <v>382</v>
      </c>
      <c r="F8" s="426"/>
      <c r="G8" s="426"/>
      <c r="H8" s="427"/>
      <c r="I8" s="131" t="str">
        <f t="shared" si="0"/>
        <v>n.i.O.</v>
      </c>
      <c r="J8" s="131"/>
      <c r="K8" s="142" t="str">
        <f>IF(I8="n.i.O.","- Die Mindestanforderung an die Automotive Rückrufversicherung pro Fall wurde nicht erfüllt.","")</f>
        <v>- Die Mindestanforderung an die Automotive Rückrufversicherung pro Fall wurde nicht erfüllt.</v>
      </c>
      <c r="L8" s="37"/>
      <c r="M8" s="37"/>
      <c r="N8" s="37"/>
      <c r="O8" s="37"/>
      <c r="P8" s="37"/>
      <c r="Q8" s="145"/>
      <c r="T8" s="37">
        <f>IF(Basic!F67=1,0,IF(AND(Deckblatt!E12=1,Basic!F67&lt;=26),4,IF(AND(Deckblatt!E12=1,Basic!F67&gt;26),0,IF(AND(Deckblatt!E12=2,Basic!F67&lt;=74),4,IF(AND(Deckblatt!E12=2,Basic!F67&gt;74),0,"")))))</f>
        <v>0</v>
      </c>
      <c r="U8" s="37">
        <f>IF(Basic!F67=1,0,IF(AND(Deckblatt!E12=1,Basic!F67&lt;=26),4,IF(AND(Deckblatt!E12=1,Basic!F67&gt;26),0,IF(AND(Deckblatt!E12=2,Basic!F67&lt;=74),4,IF(AND(Deckblatt!E12=2,Basic!F67&gt;74),0,"")))))</f>
        <v>0</v>
      </c>
      <c r="V8" s="37">
        <f>IF(Basic!F67=1,0,IF(AND(Deckblatt!E12=1,Basic!F67&lt;=26),4,IF(AND(Deckblatt!E12=1,Basic!F67&gt;26),0,IF(AND(Deckblatt!E12=2,Basic!F67&lt;=74),4,IF(AND(Deckblatt!E12=2,Basic!F67&gt;74),0,"")))))</f>
        <v>0</v>
      </c>
      <c r="W8" s="37">
        <f>IF(Basic!F67=1,0,IF(AND(Deckblatt!E12=1,Basic!F67&lt;=26),4,IF(AND(Deckblatt!E12=1,Basic!F67&gt;26),0,IF(AND(Deckblatt!E12=2,Basic!F67&lt;=74),4,IF(AND(Deckblatt!E12=2,Basic!F67&gt;74),0,"")))))</f>
        <v>0</v>
      </c>
    </row>
    <row r="9" spans="1:23" ht="30" customHeight="1" x14ac:dyDescent="0.25">
      <c r="A9" s="406" t="s">
        <v>366</v>
      </c>
      <c r="B9" s="407"/>
      <c r="C9" s="407" t="e">
        <f>IF(Basic!F68=3,"keine Produkthaftpflichtversicherung",IF(Basic!#REF!="Versicherungsunternehmen","nicht ausgefüllt",IF(Basic!#REF!="","nicht ausgefüllt",Basic!#REF!)))</f>
        <v>#REF!</v>
      </c>
      <c r="D9" s="202" t="s">
        <v>251</v>
      </c>
      <c r="E9" s="425" t="s">
        <v>382</v>
      </c>
      <c r="F9" s="426"/>
      <c r="G9" s="426"/>
      <c r="H9" s="427"/>
      <c r="I9" s="131" t="str">
        <f t="shared" si="0"/>
        <v>n.i.O.</v>
      </c>
      <c r="J9" s="131"/>
      <c r="K9" s="142" t="str">
        <f>IF(I9="n.i.O.","- Die Mindestanforderung an die Automotive Rückrufversicherung pro Jahr  wurde nicht erfüllt.","")</f>
        <v>- Die Mindestanforderung an die Automotive Rückrufversicherung pro Jahr  wurde nicht erfüllt.</v>
      </c>
      <c r="L9" s="131"/>
      <c r="M9" s="131"/>
      <c r="N9" s="131"/>
      <c r="O9" s="131"/>
      <c r="P9" s="131"/>
      <c r="Q9" s="131"/>
      <c r="T9" s="37">
        <f>IF(Basic!F68=1,0,IF(AND(Deckblatt!E12=1,Basic!F68&lt;=74),4,IF(AND(Deckblatt!E12=1,Basic!F68&gt;74),0,IF(AND(Deckblatt!E12=2,Basic!F68&lt;=98),4,IF(AND(Deckblatt!E12=2,Basic!F68&gt;98),0,"")))))</f>
        <v>0</v>
      </c>
      <c r="U9" s="37">
        <f>IF(Basic!F68=1,0,IF(AND(Deckblatt!E12=1,Basic!F68&lt;=74),4,IF(AND(Deckblatt!E12=1,Basic!F68&gt;74),0,IF(AND(Deckblatt!E12=2,Basic!F68&lt;=98),4,IF(AND(Deckblatt!E12=2,Basic!F68&gt;98),0,"")))))</f>
        <v>0</v>
      </c>
      <c r="V9" s="37">
        <f>IF(Basic!F68=1,0,IF(AND(Deckblatt!E12=1,Basic!F68&lt;=74),4,IF(AND(Deckblatt!E12=1,Basic!F68&gt;74),0,IF(AND(Deckblatt!E12=2,Basic!F68&lt;=98),4,IF(AND(Deckblatt!E12=2,Basic!F68&gt;98),0,"")))))</f>
        <v>0</v>
      </c>
      <c r="W9" s="37">
        <f>IF(Basic!F68=1,0,IF(AND(Deckblatt!E12=1,Basic!F68&lt;=74),4,IF(AND(Deckblatt!E12=1,Basic!F68&gt;74),0,IF(AND(Deckblatt!E12=2,Basic!F68&lt;=98),4,IF(AND(Deckblatt!E12=2,Basic!F68&gt;98),0,"")))))</f>
        <v>0</v>
      </c>
    </row>
    <row r="10" spans="1:23" ht="4.5" customHeight="1" x14ac:dyDescent="0.25">
      <c r="A10" s="203"/>
      <c r="B10" s="203"/>
      <c r="C10" s="204"/>
      <c r="D10" s="205"/>
      <c r="E10" s="205"/>
      <c r="F10" s="205"/>
      <c r="G10" s="205"/>
      <c r="H10" s="205"/>
      <c r="I10" s="131"/>
      <c r="J10" s="131"/>
      <c r="K10" s="131"/>
      <c r="L10" s="131"/>
      <c r="M10" s="131"/>
      <c r="N10" s="131"/>
      <c r="O10" s="131"/>
      <c r="P10" s="131"/>
      <c r="Q10" s="131"/>
    </row>
    <row r="11" spans="1:23" x14ac:dyDescent="0.25">
      <c r="A11" s="406" t="s">
        <v>238</v>
      </c>
      <c r="B11" s="407"/>
      <c r="C11" s="404" t="str">
        <f>IF(Basic!H139=1,"ja",IF(Basic!H139=2,"nein"))</f>
        <v>nein</v>
      </c>
      <c r="D11" s="409"/>
      <c r="E11" s="409"/>
      <c r="F11" s="409"/>
      <c r="G11" s="409"/>
      <c r="H11" s="405"/>
      <c r="I11" s="131" t="str">
        <f>IF(Basic!H139=1,"i.O.",IF(Basic!H139=2,"n.i.O."))</f>
        <v>n.i.O.</v>
      </c>
      <c r="J11" s="131"/>
      <c r="K11" s="131" t="str">
        <f>IF(I11="n.i.O.","- Die Mindestanforderung der Qualitätsmethode FMEA wurde nicht erfüllt.","")</f>
        <v>- Die Mindestanforderung der Qualitätsmethode FMEA wurde nicht erfüllt.</v>
      </c>
      <c r="L11" s="131"/>
      <c r="M11" s="131"/>
      <c r="N11" s="131"/>
      <c r="O11" s="131"/>
      <c r="P11" s="131"/>
      <c r="Q11" s="131"/>
    </row>
    <row r="12" spans="1:23" ht="15" customHeight="1" x14ac:dyDescent="0.25">
      <c r="A12" s="406" t="s">
        <v>239</v>
      </c>
      <c r="B12" s="407"/>
      <c r="C12" s="404" t="str">
        <f>IF(Basic!K138=1,"ja",IF(Basic!K138=2,"nein",""))</f>
        <v>nein</v>
      </c>
      <c r="D12" s="409"/>
      <c r="E12" s="409"/>
      <c r="F12" s="409"/>
      <c r="G12" s="409"/>
      <c r="H12" s="405"/>
      <c r="I12" s="131" t="str">
        <f>IF(Basic!K138=1,"i.O.",IF(Basic!K138=2,"n.i.O.",""))</f>
        <v>n.i.O.</v>
      </c>
      <c r="J12" s="131"/>
      <c r="K12" s="131" t="str">
        <f>IF(I12="n.i.O.","- Die Mindestanforderung der Qualitätsmethode PPF oder PPAP wurde nicht erfüllt.","")</f>
        <v>- Die Mindestanforderung der Qualitätsmethode PPF oder PPAP wurde nicht erfüllt.</v>
      </c>
      <c r="L12" s="131" t="s">
        <v>265</v>
      </c>
      <c r="M12" s="131"/>
      <c r="N12" s="131"/>
      <c r="O12" s="131"/>
      <c r="P12" s="131"/>
      <c r="Q12" s="131"/>
    </row>
    <row r="13" spans="1:23" x14ac:dyDescent="0.25">
      <c r="A13" s="406" t="s">
        <v>240</v>
      </c>
      <c r="B13" s="407"/>
      <c r="C13" s="404" t="str">
        <f>IF(Basic!F140=1,"ja",IF(Basic!F140=2,"nein",""))</f>
        <v>nein</v>
      </c>
      <c r="D13" s="409"/>
      <c r="E13" s="409"/>
      <c r="F13" s="409"/>
      <c r="G13" s="409"/>
      <c r="H13" s="405"/>
      <c r="I13" s="131" t="str">
        <f>IF(Basic!F140=1,"i.O.",IF(Basic!F140=2,"n.i.O.",""))</f>
        <v>n.i.O.</v>
      </c>
      <c r="J13" s="131"/>
      <c r="K13" s="131" t="str">
        <f>IF(I13="n.i.O.","- Die Mindestanforderung der Qualitätsmethode 8D wurde nicht erfüllt.","")</f>
        <v>- Die Mindestanforderung der Qualitätsmethode 8D wurde nicht erfüllt.</v>
      </c>
      <c r="L13" s="131" t="str">
        <f>IF(Deckblatt!E8=1,"bitte auswählen","nicht notwendig")</f>
        <v>bitte auswählen</v>
      </c>
      <c r="M13" s="131" t="str">
        <f>IF(Deckblatt!E9=1,"bitte auswählen","nicht notwendig")</f>
        <v>bitte auswählen</v>
      </c>
      <c r="N13" s="131"/>
      <c r="O13" s="131"/>
      <c r="P13" s="131"/>
      <c r="Q13" s="131"/>
    </row>
    <row r="14" spans="1:23" x14ac:dyDescent="0.25">
      <c r="A14" s="406" t="s">
        <v>241</v>
      </c>
      <c r="B14" s="407"/>
      <c r="C14" s="404" t="str">
        <f>IF(Basic!H138=1,"ja",IF(Basic!H138=2,"nein",""))</f>
        <v>nein</v>
      </c>
      <c r="D14" s="409"/>
      <c r="E14" s="409"/>
      <c r="F14" s="409"/>
      <c r="G14" s="409"/>
      <c r="H14" s="405"/>
      <c r="I14" s="131" t="str">
        <f>IF(Basic!H138=1,"i.O.",IF(Basic!H138=2,"n.i.O.",""))</f>
        <v>n.i.O.</v>
      </c>
      <c r="J14" s="131"/>
      <c r="K14" s="131" t="str">
        <f>IF(I14="n.i.O.","- Die Mindestanforderung der Qualitätsmethode IMDS wurde nicht erfüllt.","")</f>
        <v>- Die Mindestanforderung der Qualitätsmethode IMDS wurde nicht erfüllt.</v>
      </c>
      <c r="L14" s="131" t="str">
        <f>IF(Deckblatt!E8=1,"geringes Risiko","")</f>
        <v>geringes Risiko</v>
      </c>
      <c r="M14" s="131" t="str">
        <f>IF(Deckblatt!E9=1,"geringes Risiko","")</f>
        <v>geringes Risiko</v>
      </c>
      <c r="N14" s="131"/>
      <c r="O14" s="131"/>
      <c r="P14" s="131"/>
      <c r="Q14" s="131"/>
    </row>
    <row r="15" spans="1:23" ht="15" customHeight="1" x14ac:dyDescent="0.25">
      <c r="A15" s="406" t="s">
        <v>242</v>
      </c>
      <c r="B15" s="407"/>
      <c r="C15" s="404" t="str">
        <f>IF(AND(Deckblatt!E8=1,Basic!F139=1),"ja",IF(AND(Deckblatt!E8=1,Basic!F139=2),"nein",IF(Deckblatt!E8=2,"nicht notwendig")))</f>
        <v>nein</v>
      </c>
      <c r="D15" s="409"/>
      <c r="E15" s="409"/>
      <c r="F15" s="409"/>
      <c r="G15" s="409"/>
      <c r="H15" s="405"/>
      <c r="I15" s="131" t="str">
        <f>IF(AND(Deckblatt!E8=1,Basic!F139=1),"i.O.",IF(AND(Deckblatt!E8=1,Basic!F139=2),"n.i.O.",IF(Deckblatt!E8=2,"i.O.")))</f>
        <v>n.i.O.</v>
      </c>
      <c r="J15" s="131"/>
      <c r="K15" s="131" t="str">
        <f>IF(I15="n.i.O.","- Die Mindestanforderung der Qualitätsmethode Automotive Spice wurde nicht erfüllt.","")</f>
        <v>- Die Mindestanforderung der Qualitätsmethode Automotive Spice wurde nicht erfüllt.</v>
      </c>
      <c r="L15" s="131" t="str">
        <f>IF(Deckblatt!E8=1,"mittleres Risiko","")</f>
        <v>mittleres Risiko</v>
      </c>
      <c r="M15" s="131" t="str">
        <f>IF(Deckblatt!E9=1,"mittleres Risiko","")</f>
        <v>mittleres Risiko</v>
      </c>
      <c r="N15" s="131"/>
      <c r="O15" s="131"/>
      <c r="P15" s="131"/>
      <c r="Q15" s="131"/>
    </row>
    <row r="16" spans="1:23" ht="4.5" customHeight="1" x14ac:dyDescent="0.25">
      <c r="A16" s="203"/>
      <c r="B16" s="203"/>
      <c r="C16" s="204"/>
      <c r="D16" s="205"/>
      <c r="E16" s="205"/>
      <c r="F16" s="205"/>
      <c r="G16" s="205"/>
      <c r="H16" s="205"/>
      <c r="I16" s="131"/>
      <c r="J16" s="37"/>
      <c r="K16" s="37"/>
      <c r="L16" s="37" t="str">
        <f>IF(Deckblatt!E8=1,"hohes Risiko","")</f>
        <v>hohes Risiko</v>
      </c>
      <c r="M16" s="37" t="str">
        <f>IF(Deckblatt!E9=1,"hohes Risiko","")</f>
        <v>hohes Risiko</v>
      </c>
      <c r="N16" s="37"/>
      <c r="O16" s="37"/>
      <c r="P16" s="37"/>
      <c r="Q16" s="37"/>
    </row>
    <row r="17" spans="1:23" ht="33.75" customHeight="1" x14ac:dyDescent="0.25">
      <c r="A17" s="406" t="s">
        <v>84</v>
      </c>
      <c r="B17" s="407"/>
      <c r="C17" s="206" t="str">
        <f>IF(AND(Basic!E73,Basic!G73,Basic!I73),"ISO 9001, IATF 16949 und VDA 6.1",IF(AND(Basic!E73,Basic!G73),"ISO 9001 und IATF 16949.",IF(AND(Basic!E73,Basic!I73),"ISO 9001 und VDA 6.1.",IF(Basic!E73,"ISO 9001",IF(Basic!G73,"IATF 16949",IF(Basic!I73,"VDA 6.1","keine Zertifizierung vorhanden."))))))</f>
        <v>keine Zertifizierung vorhanden.</v>
      </c>
      <c r="D17" s="207"/>
      <c r="E17" s="404" t="s">
        <v>373</v>
      </c>
      <c r="F17" s="405"/>
      <c r="G17" s="431" t="s">
        <v>251</v>
      </c>
      <c r="H17" s="432"/>
      <c r="I17" s="131" t="str">
        <f>IF(AND(Basic!E73,Basic!G73,Basic!I73,G17="Zertifikat eingegangen u. gültig"),"i.O.",IF(AND(Basic!E73,Basic!G73,G17="Zertifikat eingegangen u. gültig"),"i.O.",IF(AND(Basic!E73,Basic!I73,G17="Zertifikat eingegangen u. gültig"),"i.O.",IF(AND(Basic!G73,G17="Zertifikat eingegangen u. gültig"),"i.O.",IF(AND(Basic!I73,G17="Zertifikat eingegangen u. gültig"),"i.O.",IF(AND(Basic!E73,Bewertung!G17="Zertifikat eingegangen u. gültig"),"i.O.","n.i.O."))))))</f>
        <v>n.i.O.</v>
      </c>
      <c r="J17" s="37"/>
      <c r="K17" s="37" t="str">
        <f>IF(I17="n.i.O.","- Die Mindestanforderung der Zertifizierung ISO 9001 wurde nicht erfüllt (ggf. Zertifikat liegt nicht vor o. ungültig).","")</f>
        <v>- Die Mindestanforderung der Zertifizierung ISO 9001 wurde nicht erfüllt (ggf. Zertifikat liegt nicht vor o. ungültig).</v>
      </c>
      <c r="L17" s="37"/>
      <c r="M17" s="37"/>
      <c r="N17" s="37"/>
      <c r="O17" s="37"/>
      <c r="P17" s="37"/>
      <c r="Q17" s="37"/>
      <c r="T17" s="37">
        <f>IF(Basic!H73=1,4,0)</f>
        <v>0</v>
      </c>
      <c r="U17" s="37">
        <f>IF(Basic!$H$73=1,4,0)</f>
        <v>0</v>
      </c>
      <c r="V17" s="37">
        <f>IF(Basic!$H$73=1,4,0)</f>
        <v>0</v>
      </c>
      <c r="W17" s="37">
        <f>IF(Basic!$H$73=1,4,0)</f>
        <v>0</v>
      </c>
    </row>
    <row r="18" spans="1:23" ht="15" customHeight="1" x14ac:dyDescent="0.25">
      <c r="A18" s="406" t="s">
        <v>264</v>
      </c>
      <c r="B18" s="407"/>
      <c r="C18" s="404" t="str">
        <f>'Product Safety Management'!G15</f>
        <v>nicht bestanden</v>
      </c>
      <c r="D18" s="409"/>
      <c r="E18" s="409"/>
      <c r="F18" s="409"/>
      <c r="G18" s="409"/>
      <c r="H18" s="405"/>
      <c r="I18" s="131" t="str">
        <f>IF('Product Safety Management'!G15="nicht bestanden","n.i.O.","i.O.")</f>
        <v>n.i.O.</v>
      </c>
      <c r="J18" s="37"/>
      <c r="K18" s="37" t="str">
        <f>IF(I18="n.i.O.","- Die Erwartungen an die Produktsicherheit des Lieferanten werden nicht erfüllt.","")</f>
        <v>- Die Erwartungen an die Produktsicherheit des Lieferanten werden nicht erfüllt.</v>
      </c>
      <c r="L18" s="37"/>
      <c r="M18" s="37"/>
      <c r="N18" s="37"/>
      <c r="O18" s="37"/>
      <c r="P18" s="37"/>
      <c r="Q18" s="37"/>
    </row>
    <row r="19" spans="1:23" ht="30.75" customHeight="1" x14ac:dyDescent="0.25">
      <c r="A19" s="406" t="s">
        <v>83</v>
      </c>
      <c r="B19" s="407"/>
      <c r="C19" s="208" t="str">
        <f>IF(AND(Basic!$F$75=1,Basic!$H$75=1),"ISO 14001 und EMAS",IF(Basic!$F$75=1,"ISO 14001",IF(Basic!$H$75=1,"EMAS","keine Zertifizierung")))</f>
        <v>keine Zertifizierung</v>
      </c>
      <c r="D19" s="202" t="s">
        <v>251</v>
      </c>
      <c r="E19" s="404" t="s">
        <v>244</v>
      </c>
      <c r="F19" s="405"/>
      <c r="G19" s="410" t="str">
        <f>IF(Basic!$E$76,"nicht notwendig",IF(Basic!$G$76,"nicht notwendig",'EM-System'!M76))</f>
        <v>nicht bestanden</v>
      </c>
      <c r="H19" s="411"/>
      <c r="I19" s="131" t="str">
        <f>IF(AND(Basic!$F$75=1,Bewertung!D19="Zertifikat eingegangen u. gültig"),"i.O.",IF(AND(Basic!$F$75=1,Bewertung!D187="Zertifikt eingegangen u. gültig"),"i.O.",IF(AND(Bewertung!D19="Zertifkat eingegangen u. gültig",Basic!$H$75=1),"i.O.",IF('EM-System'!M76="bestanden","i.O.","n.i.O."))))</f>
        <v>n.i.O.</v>
      </c>
      <c r="J19" s="37"/>
      <c r="K19" s="37" t="str">
        <f>IF(I19="n.i.O.","- Die Erwartungen an das Umweltmanagement vom Lieferanten werden nicht erfüllt.","")</f>
        <v>- Die Erwartungen an das Umweltmanagement vom Lieferanten werden nicht erfüllt.</v>
      </c>
      <c r="L19" s="37"/>
      <c r="M19" s="37"/>
      <c r="N19" s="37"/>
      <c r="O19" s="37"/>
      <c r="P19" s="37"/>
      <c r="Q19" s="37"/>
      <c r="T19" s="37">
        <f>IF(Basic!$I$75=1,0.5,0)</f>
        <v>0</v>
      </c>
      <c r="U19" s="37">
        <f>IF(Basic!$I$75=1,1.5,0)</f>
        <v>0</v>
      </c>
      <c r="V19" s="37">
        <f>IF(Basic!$I$75=1,1.5,0)</f>
        <v>0</v>
      </c>
      <c r="W19" s="37">
        <f>IF(Basic!$I$75=1,2.5,0)</f>
        <v>0</v>
      </c>
    </row>
    <row r="20" spans="1:23" ht="30.75" customHeight="1" x14ac:dyDescent="0.25">
      <c r="A20" s="406" t="s">
        <v>215</v>
      </c>
      <c r="B20" s="407"/>
      <c r="C20" s="208" t="str">
        <f>IF(AND(Basic!F77=1,Basic!H77=1),"ISO 27001 und TISAX",IF(Basic!$F$77=1,"ISO 27001",IF(Basic!$H$77=1,"TISAX","keine Zertifizierung")))</f>
        <v>keine Zertifizierung</v>
      </c>
      <c r="D20" s="202" t="s">
        <v>251</v>
      </c>
      <c r="E20" s="404" t="s">
        <v>244</v>
      </c>
      <c r="F20" s="405"/>
      <c r="G20" s="410" t="str">
        <f>IF(Basic!$E$70,"nicht notwendig",IF(Basic!$G$70,"nicht notwendig",'Information Security'!J70))</f>
        <v>nicht bestanden</v>
      </c>
      <c r="H20" s="411"/>
      <c r="I20" s="131" t="str">
        <f>IF(AND(Basic!F77=1,Basic!H77=1,D20="Zertifikat eingegangen u. gültig"),"i.O.",IF(AND(Basic!$F$77=1,D20="Zertifikat eingegangen u. gültig"),"i.O.",IF(AND(Basic!$H$77=1,D20="Zertifikat eingegangen u. gültig"),"i.O.",IF('Information Security'!J70="bestanden","i.O.","n.i.O."))))</f>
        <v>n.i.O.</v>
      </c>
      <c r="J20" s="37"/>
      <c r="K20" s="37" t="str">
        <f>IF(I20="n.i.O.","- Die Erwartungen an das Informationssicherheitsmanagement vom Lieferanten werden nicht erfüllt.","")</f>
        <v>- Die Erwartungen an das Informationssicherheitsmanagement vom Lieferanten werden nicht erfüllt.</v>
      </c>
      <c r="L20" s="37"/>
      <c r="M20" s="37"/>
      <c r="N20" s="37"/>
      <c r="O20" s="37"/>
      <c r="P20" s="37"/>
      <c r="Q20" s="37"/>
      <c r="T20" s="37">
        <f>IF(Basic!$I$77=1,0.5,0)</f>
        <v>0</v>
      </c>
      <c r="U20" s="37">
        <f>IF(Basic!$I$77=1,1.5,0)</f>
        <v>0</v>
      </c>
      <c r="V20" s="37">
        <f>IF(Basic!$I$77=1,1.5,0)</f>
        <v>0</v>
      </c>
      <c r="W20" s="37">
        <f>IF(Basic!$I$77=1,2.5,0)</f>
        <v>0</v>
      </c>
    </row>
    <row r="21" spans="1:23" ht="16.5" customHeight="1" x14ac:dyDescent="0.25">
      <c r="A21" s="406" t="s">
        <v>243</v>
      </c>
      <c r="B21" s="407"/>
      <c r="C21" s="404" t="str">
        <f>IF(Deckblatt!$E$8=1,"Bewertung durch ASPICE Verantwortl.","nicht notwendig")</f>
        <v>Bewertung durch ASPICE Verantwortl.</v>
      </c>
      <c r="D21" s="409"/>
      <c r="E21" s="404" t="s">
        <v>244</v>
      </c>
      <c r="F21" s="405"/>
      <c r="G21" s="406" t="s">
        <v>374</v>
      </c>
      <c r="H21" s="408"/>
      <c r="I21" s="131" t="str">
        <f>IF(Deckblatt!E8=2,"i.O.",IF(AND(Deckblatt!E8=1,Bewertung!G21="nicht notwendig"),"n.i.O.",IF(AND(Deckblatt!E8=1,Bewertung!G21="bitte auswählen"),"n.i.O.",IF(AND(Deckblatt!E8=1,Bewertung!G21="hohes Risiko"),"n.i.O.",IF(AND(Deckblatt!E8=1,Bewertung!G21="geringes Risiko"),"i.O.",IF(AND(Deckblatt!E8=1,Bewertung!G21="mittleres Risiko"),"i.O."))))))</f>
        <v>n.i.O.</v>
      </c>
      <c r="J21" s="37"/>
      <c r="K21" s="37" t="str">
        <f>IF(I21="n.i.O.","- Die Erwartungen an das Automotive Spice Management des Lieferanten werden nicht erfüllt.","")</f>
        <v>- Die Erwartungen an das Automotive Spice Management des Lieferanten werden nicht erfüllt.</v>
      </c>
      <c r="L21" s="37"/>
      <c r="M21" s="37"/>
      <c r="N21" s="37"/>
      <c r="O21" s="37"/>
      <c r="P21" s="37"/>
      <c r="Q21" s="37"/>
      <c r="T21" s="37">
        <f>IF(G21="geringes Risiko",2,0)</f>
        <v>0</v>
      </c>
      <c r="U21" s="37">
        <f>IF(G21="geringes Risiko",2,0)</f>
        <v>0</v>
      </c>
    </row>
    <row r="22" spans="1:23" ht="30.75" customHeight="1" x14ac:dyDescent="0.25">
      <c r="A22" s="406" t="s">
        <v>202</v>
      </c>
      <c r="B22" s="407"/>
      <c r="C22" s="209" t="str">
        <f>IF(Deckblatt!E9=1,"Bewertung Manager funktionale Sicherheit",IF(Deckblatt!E9=2,"nicht notwendig",""))</f>
        <v>Bewertung Manager funktionale Sicherheit</v>
      </c>
      <c r="D22" s="202" t="s">
        <v>251</v>
      </c>
      <c r="E22" s="404" t="s">
        <v>244</v>
      </c>
      <c r="F22" s="405"/>
      <c r="G22" s="406" t="s">
        <v>374</v>
      </c>
      <c r="H22" s="408"/>
      <c r="I22" s="131" t="str">
        <f>IF(Deckblatt!E9=2,"i.O.",IF(AND(Deckblatt!E9=1,Bewertung!G22="nicht notwendig"),"n.i.O.",IF(AND(Deckblatt!E9=1,Bewertung!G22="bitte auswählen"),"n.i.O.",IF(AND(Deckblatt!E9=1,Bewertung!G22="hohes Risiko"),"n.i.O.",IF(AND(Deckblatt!E9=1,Bewertung!G22="geringes Risiko",D22="Zertifikat eingegangen u. gültig"),"i.O.",IF(AND(Deckblatt!E9=1,Bewertung!G22="mittleres Risiko",D22="Zertifikat eingegangen u. gültig"),"i.O.","n.i.O"))))))</f>
        <v>n.i.O.</v>
      </c>
      <c r="J22" s="37"/>
      <c r="K22" s="37" t="str">
        <f>IF(I22="n.i.O.","- Die Erwartungen an das Funktionalesicherheitsmanagement vom Lieferanten werden nicht erfüllt","")</f>
        <v>- Die Erwartungen an das Funktionalesicherheitsmanagement vom Lieferanten werden nicht erfüllt</v>
      </c>
      <c r="L22" s="37"/>
      <c r="M22" s="37"/>
      <c r="N22" s="37"/>
      <c r="O22" s="37"/>
      <c r="P22" s="37"/>
      <c r="Q22" s="37"/>
      <c r="T22" s="37">
        <f>IF(G22="geringes Risiko",2,0)</f>
        <v>0</v>
      </c>
      <c r="V22" s="37">
        <f>IF(G22="geringes Risiko",2,0)</f>
        <v>0</v>
      </c>
    </row>
    <row r="23" spans="1:23" ht="4.5" customHeight="1" x14ac:dyDescent="0.25">
      <c r="A23" s="139"/>
      <c r="B23" s="139"/>
      <c r="C23" s="140"/>
      <c r="D23" s="140"/>
      <c r="E23" s="139"/>
      <c r="F23" s="139"/>
      <c r="G23" s="139"/>
      <c r="H23" s="139"/>
      <c r="I23" s="131"/>
      <c r="J23" s="37"/>
      <c r="K23" s="37"/>
      <c r="L23" s="37"/>
      <c r="M23" s="37"/>
      <c r="N23" s="37"/>
      <c r="O23" s="37"/>
      <c r="P23" s="37"/>
      <c r="Q23" s="37"/>
    </row>
    <row r="24" spans="1:23" ht="13.5" customHeight="1" x14ac:dyDescent="0.25">
      <c r="A24" s="434" t="s">
        <v>246</v>
      </c>
      <c r="B24" s="434"/>
      <c r="C24" s="434"/>
      <c r="D24" s="434"/>
      <c r="E24" s="434"/>
      <c r="F24" s="434"/>
      <c r="G24" s="434"/>
      <c r="H24" s="434"/>
      <c r="I24" s="131"/>
      <c r="J24" s="37" t="s">
        <v>272</v>
      </c>
      <c r="K24" s="37" t="str">
        <f>IF(OR(I25="n.i.O.",I26="n.i.O.",I27="n.i.O.",I28="n.i.O.",I29="n.i.O.",I30="n.i.O.",I32="n.i.O.",I33="n.i.O."),"- Unterschrift Code of Conduct durch Rahmenvertrag.","")</f>
        <v>- Unterschrift Code of Conduct durch Rahmenvertrag.</v>
      </c>
      <c r="L24" s="37"/>
      <c r="M24" s="37"/>
      <c r="N24" s="37"/>
      <c r="O24" s="37"/>
      <c r="P24" s="37"/>
      <c r="Q24" s="37"/>
      <c r="T24" s="37">
        <f>SUM(T6:T22)</f>
        <v>0</v>
      </c>
      <c r="U24" s="37">
        <f>SUM(U6:U22)</f>
        <v>0</v>
      </c>
      <c r="V24" s="37">
        <f>SUM(V6:V22)</f>
        <v>0</v>
      </c>
      <c r="W24" s="37">
        <f>SUM(W6:W20)</f>
        <v>0</v>
      </c>
    </row>
    <row r="25" spans="1:23" ht="15.75" customHeight="1" x14ac:dyDescent="0.25">
      <c r="A25" s="428" t="s">
        <v>385</v>
      </c>
      <c r="B25" s="429"/>
      <c r="C25" s="429"/>
      <c r="D25" s="429"/>
      <c r="E25" s="429"/>
      <c r="F25" s="430"/>
      <c r="G25" s="404" t="str">
        <f>IF(Basic!F95=1,"ja",IF(Basic!H95=1,"nein","nicht ausgefüllt"))</f>
        <v>nicht ausgefüllt</v>
      </c>
      <c r="H25" s="405"/>
      <c r="I25" s="131" t="str">
        <f>IF(Basic!F95=1,"i.O.","n.i.O.")</f>
        <v>n.i.O.</v>
      </c>
      <c r="J25" s="131" t="str">
        <f>IF(AND(I25="i.O.",I26="i.O.",I27="i.O.",I28="i.O.",I29="i.O.",I30="i.O.",I31="i.O.",I32="i.O.",I33="i.O.",I35="i.O.",I37="i.O.",I38="i.O.",I39="i.O.",I41="i.O.",I42="i.O."),"i.O.","n.i.O.")</f>
        <v>n.i.O.</v>
      </c>
      <c r="K25" s="141" t="str">
        <f>IF(I25="n.i.O.","- Unterschrift Code of Conduct durch Rahmenvertrag","")</f>
        <v>- Unterschrift Code of Conduct durch Rahmenvertrag</v>
      </c>
      <c r="L25" s="131"/>
      <c r="M25" s="131"/>
      <c r="N25" s="131"/>
      <c r="O25" s="131"/>
      <c r="P25" s="131"/>
      <c r="Q25" s="131"/>
    </row>
    <row r="26" spans="1:23" ht="15" customHeight="1" x14ac:dyDescent="0.25">
      <c r="A26" s="428" t="s">
        <v>386</v>
      </c>
      <c r="B26" s="429"/>
      <c r="C26" s="429"/>
      <c r="D26" s="429"/>
      <c r="E26" s="429"/>
      <c r="F26" s="430"/>
      <c r="G26" s="404" t="str">
        <f>IF(Basic!F97=1,"ja",IF(Basic!H97=1,"nein","nicht ausgefüllt"))</f>
        <v>nicht ausgefüllt</v>
      </c>
      <c r="H26" s="405"/>
      <c r="I26" s="131" t="str">
        <f>IF(Basic!F97=1,"i.O.","n.i.O.")</f>
        <v>n.i.O.</v>
      </c>
      <c r="J26" s="145"/>
      <c r="K26" s="141" t="str">
        <f t="shared" ref="K26:K36" si="1">IF(I26="n.i.O.","- Unterschrift Code of Conduct durch Rahmenvertrag","")</f>
        <v>- Unterschrift Code of Conduct durch Rahmenvertrag</v>
      </c>
      <c r="L26" s="131"/>
      <c r="M26" s="131"/>
      <c r="N26" s="131"/>
      <c r="O26" s="131"/>
      <c r="P26" s="131"/>
      <c r="Q26" s="131"/>
    </row>
    <row r="27" spans="1:23" ht="15.75" customHeight="1" x14ac:dyDescent="0.25">
      <c r="A27" s="428" t="s">
        <v>387</v>
      </c>
      <c r="B27" s="429"/>
      <c r="C27" s="429"/>
      <c r="D27" s="429"/>
      <c r="E27" s="429"/>
      <c r="F27" s="430"/>
      <c r="G27" s="404" t="str">
        <f>IF(Basic!F99=1,"ja",IF(Basic!H99=1,"nein","nicht ausgefüllt"))</f>
        <v>nicht ausgefüllt</v>
      </c>
      <c r="H27" s="405"/>
      <c r="I27" s="131" t="str">
        <f>IF(Basic!F99=1,"i.O.","n.i.O.")</f>
        <v>n.i.O.</v>
      </c>
      <c r="J27" s="145"/>
      <c r="K27" s="141" t="str">
        <f t="shared" si="1"/>
        <v>- Unterschrift Code of Conduct durch Rahmenvertrag</v>
      </c>
      <c r="L27" s="131"/>
      <c r="M27" s="131"/>
      <c r="N27" s="131"/>
      <c r="O27" s="131"/>
      <c r="P27" s="131"/>
      <c r="Q27" s="131"/>
      <c r="V27" s="37" t="s">
        <v>277</v>
      </c>
    </row>
    <row r="28" spans="1:23" ht="15.75" customHeight="1" x14ac:dyDescent="0.25">
      <c r="A28" s="428" t="s">
        <v>388</v>
      </c>
      <c r="B28" s="429"/>
      <c r="C28" s="429"/>
      <c r="D28" s="429"/>
      <c r="E28" s="429"/>
      <c r="F28" s="430"/>
      <c r="G28" s="404" t="str">
        <f>IF(Basic!F101=1,"ja",IF(Basic!H101=1,"nein","nicht ausgefüllt"))</f>
        <v>nicht ausgefüllt</v>
      </c>
      <c r="H28" s="405"/>
      <c r="I28" s="131" t="str">
        <f>IF(Basic!F101=1,"i.O.","n.i.O.")</f>
        <v>n.i.O.</v>
      </c>
      <c r="J28" s="145"/>
      <c r="K28" s="141" t="str">
        <f t="shared" si="1"/>
        <v>- Unterschrift Code of Conduct durch Rahmenvertrag</v>
      </c>
      <c r="L28" s="131"/>
      <c r="M28" s="131"/>
      <c r="N28" s="131"/>
      <c r="O28" s="131"/>
      <c r="P28" s="131"/>
      <c r="Q28" s="131"/>
      <c r="V28" s="37">
        <f>IF(AND(Deckblatt!E8=1,Deckblatt!E9=1),Bewertung!T24,IF(Deckblatt!E8=1,Bewertung!U24,IF(Deckblatt!E9=1,Bewertung!V24,Bewertung!W24)))</f>
        <v>0</v>
      </c>
    </row>
    <row r="29" spans="1:23" ht="15.75" customHeight="1" x14ac:dyDescent="0.25">
      <c r="A29" s="428" t="s">
        <v>389</v>
      </c>
      <c r="B29" s="429"/>
      <c r="C29" s="429"/>
      <c r="D29" s="429"/>
      <c r="E29" s="429"/>
      <c r="F29" s="430"/>
      <c r="G29" s="404" t="str">
        <f>IF(Basic!F103=1,"ja",IF(Basic!H103=1,"nein","nicht ausgefüllt"))</f>
        <v>nicht ausgefüllt</v>
      </c>
      <c r="H29" s="405"/>
      <c r="I29" s="131" t="str">
        <f>IF(Basic!F103=1,"i.O.","n.i.O.")</f>
        <v>n.i.O.</v>
      </c>
      <c r="J29" s="145"/>
      <c r="K29" s="141" t="str">
        <f t="shared" si="1"/>
        <v>- Unterschrift Code of Conduct durch Rahmenvertrag</v>
      </c>
      <c r="L29" s="131"/>
      <c r="M29" s="131"/>
      <c r="N29" s="131"/>
      <c r="O29" s="131"/>
      <c r="P29" s="131"/>
      <c r="Q29" s="131"/>
    </row>
    <row r="30" spans="1:23" ht="15.75" customHeight="1" x14ac:dyDescent="0.25">
      <c r="A30" s="428" t="s">
        <v>390</v>
      </c>
      <c r="B30" s="429"/>
      <c r="C30" s="429"/>
      <c r="D30" s="429"/>
      <c r="E30" s="429"/>
      <c r="F30" s="430"/>
      <c r="G30" s="404" t="str">
        <f>IF(Basic!F105=1,"ja",IF(Basic!H105=1,"nein","nicht ausgefüllt"))</f>
        <v>nicht ausgefüllt</v>
      </c>
      <c r="H30" s="405"/>
      <c r="I30" s="131" t="str">
        <f>IF(Basic!F105=1,"i.O.","n.i.O.")</f>
        <v>n.i.O.</v>
      </c>
      <c r="J30" s="145"/>
      <c r="K30" s="141" t="str">
        <f t="shared" si="1"/>
        <v>- Unterschrift Code of Conduct durch Rahmenvertrag</v>
      </c>
      <c r="L30" s="131"/>
      <c r="M30" s="131"/>
      <c r="N30" s="131"/>
      <c r="O30" s="131"/>
      <c r="P30" s="131"/>
      <c r="Q30" s="131"/>
    </row>
    <row r="31" spans="1:23" ht="15.75" customHeight="1" x14ac:dyDescent="0.25">
      <c r="A31" s="428" t="s">
        <v>391</v>
      </c>
      <c r="B31" s="429"/>
      <c r="C31" s="429"/>
      <c r="D31" s="429"/>
      <c r="E31" s="429"/>
      <c r="F31" s="430"/>
      <c r="G31" s="404" t="str">
        <f>IF(Basic!F107=1,"ja",IF(Basic!H107=1,"nein","nicht ausgefüllt"))</f>
        <v>nicht ausgefüllt</v>
      </c>
      <c r="H31" s="405"/>
      <c r="I31" s="131" t="str">
        <f>IF(Basic!F107=1,"i.O.","n.i.O.")</f>
        <v>n.i.O.</v>
      </c>
      <c r="J31" s="145"/>
      <c r="K31" s="141" t="str">
        <f>IF(I31="n.i.O.","- Rückfrage an den Lieferanten: Wie wird die Einhaltung der Kundenanfoderungen in der Lieferkette sichergestellt?","")</f>
        <v>- Rückfrage an den Lieferanten: Wie wird die Einhaltung der Kundenanfoderungen in der Lieferkette sichergestellt?</v>
      </c>
      <c r="L31" s="131"/>
      <c r="M31" s="131"/>
      <c r="N31" s="131"/>
      <c r="O31" s="131"/>
      <c r="P31" s="131"/>
      <c r="Q31" s="131"/>
    </row>
    <row r="32" spans="1:23" ht="15.75" customHeight="1" x14ac:dyDescent="0.25">
      <c r="A32" s="428" t="s">
        <v>392</v>
      </c>
      <c r="B32" s="429"/>
      <c r="C32" s="429"/>
      <c r="D32" s="429"/>
      <c r="E32" s="429"/>
      <c r="F32" s="430"/>
      <c r="G32" s="404" t="str">
        <f>IF(Basic!F109=1,"ja",IF(Basic!H109=1,"nein","nicht ausgefüllt"))</f>
        <v>nicht ausgefüllt</v>
      </c>
      <c r="H32" s="405"/>
      <c r="I32" s="131" t="str">
        <f>IF(Basic!F109=1,"i.O.","n.i.O.")</f>
        <v>n.i.O.</v>
      </c>
      <c r="J32" s="145"/>
      <c r="K32" s="141" t="str">
        <f t="shared" si="1"/>
        <v>- Unterschrift Code of Conduct durch Rahmenvertrag</v>
      </c>
      <c r="L32" s="131"/>
      <c r="M32" s="131"/>
      <c r="N32" s="131"/>
      <c r="O32" s="131"/>
      <c r="P32" s="131"/>
      <c r="Q32" s="131"/>
    </row>
    <row r="33" spans="1:22" ht="15.75" customHeight="1" x14ac:dyDescent="0.25">
      <c r="A33" s="428" t="s">
        <v>393</v>
      </c>
      <c r="B33" s="429"/>
      <c r="C33" s="429"/>
      <c r="D33" s="429"/>
      <c r="E33" s="429"/>
      <c r="F33" s="430"/>
      <c r="G33" s="404" t="str">
        <f>IF(Basic!F111=1,"ja",IF(Basic!H111=1,"nein","nicht ausgefüllt"))</f>
        <v>nicht ausgefüllt</v>
      </c>
      <c r="H33" s="405"/>
      <c r="I33" s="131" t="str">
        <f>IF(Basic!F111=1,"i.O.","n.i.O.")</f>
        <v>n.i.O.</v>
      </c>
      <c r="J33" s="145"/>
      <c r="K33" s="141" t="str">
        <f>IF(I33="n.i.O.","- Unterschrift Code of Conduct durch Rahmenvertrag.","")</f>
        <v>- Unterschrift Code of Conduct durch Rahmenvertrag.</v>
      </c>
      <c r="L33" s="131"/>
      <c r="M33" s="131"/>
      <c r="N33" s="131"/>
      <c r="O33" s="131"/>
      <c r="P33" s="131"/>
      <c r="Q33" s="131"/>
    </row>
    <row r="34" spans="1:22" ht="4.5" customHeight="1" x14ac:dyDescent="0.25">
      <c r="A34" s="203"/>
      <c r="B34" s="203"/>
      <c r="C34" s="204"/>
      <c r="D34" s="205"/>
      <c r="E34" s="205"/>
      <c r="F34" s="205"/>
      <c r="G34" s="210"/>
      <c r="H34" s="210"/>
      <c r="I34" s="131"/>
      <c r="J34" s="145"/>
      <c r="K34" s="141" t="str">
        <f t="shared" si="1"/>
        <v/>
      </c>
      <c r="L34" s="131"/>
      <c r="M34" s="131"/>
      <c r="N34" s="131"/>
      <c r="O34" s="131"/>
      <c r="P34" s="131"/>
      <c r="Q34" s="131"/>
    </row>
    <row r="35" spans="1:22" ht="31.35" customHeight="1" x14ac:dyDescent="0.25">
      <c r="A35" s="451" t="s">
        <v>254</v>
      </c>
      <c r="B35" s="452"/>
      <c r="C35" s="452"/>
      <c r="D35" s="452"/>
      <c r="E35" s="452"/>
      <c r="F35" s="453"/>
      <c r="G35" s="404" t="str">
        <f>IF(AND(Basic!F142=2,Basic!H142=2),"nicht ausgefüllt",IF(Basic!F142=1,"ja",IF(Basic!H142=1,"nein")))</f>
        <v>nicht ausgefüllt</v>
      </c>
      <c r="H35" s="405"/>
      <c r="I35" s="131" t="str">
        <f>IF(AND(Basic!F142=2,Basic!H142=2),"n.i.O.",IF(Basic!F142=1,"i.O.",IF(Basic!H142=1,"n.i.O.")))</f>
        <v>n.i.O.</v>
      </c>
      <c r="J35" s="145"/>
      <c r="K35" s="141" t="str">
        <f>IF(I35="n.i.O.","- Rückfrage an den Lieferanten: Wie und wann werden Ihre eingehenden Waren geprüft?","")</f>
        <v>- Rückfrage an den Lieferanten: Wie und wann werden Ihre eingehenden Waren geprüft?</v>
      </c>
      <c r="L35" s="131"/>
      <c r="M35" s="131"/>
      <c r="N35" s="131"/>
      <c r="O35" s="131"/>
      <c r="P35" s="131"/>
      <c r="Q35" s="131"/>
    </row>
    <row r="36" spans="1:22" ht="4.5" customHeight="1" x14ac:dyDescent="0.25">
      <c r="A36" s="203"/>
      <c r="B36" s="203"/>
      <c r="C36" s="204"/>
      <c r="D36" s="205"/>
      <c r="E36" s="205"/>
      <c r="F36" s="205"/>
      <c r="G36" s="205"/>
      <c r="H36" s="205"/>
      <c r="I36" s="131"/>
      <c r="J36" s="145"/>
      <c r="K36" s="141" t="str">
        <f t="shared" si="1"/>
        <v/>
      </c>
      <c r="L36" s="131"/>
      <c r="M36" s="131"/>
      <c r="N36" s="131"/>
      <c r="O36" s="131"/>
      <c r="P36" s="131"/>
      <c r="Q36" s="131"/>
    </row>
    <row r="37" spans="1:22" ht="15.75" x14ac:dyDescent="0.25">
      <c r="A37" s="406" t="s">
        <v>247</v>
      </c>
      <c r="B37" s="407"/>
      <c r="C37" s="420" t="str">
        <f>IF(Basic!F138=1,"ja","nein")</f>
        <v>nein</v>
      </c>
      <c r="D37" s="421"/>
      <c r="E37" s="421"/>
      <c r="F37" s="421"/>
      <c r="G37" s="421"/>
      <c r="H37" s="422"/>
      <c r="I37" s="131" t="str">
        <f>IF(Basic!F138=1,"i.O.","n.i.O.")</f>
        <v>n.i.O.</v>
      </c>
      <c r="J37" s="149"/>
      <c r="K37" s="141" t="str">
        <f>IF(I37="n.i.O.","- Rückfrage an den Lieferanten: Gibt es eine ähnliche Qualitätsvorausplanungsmethode?","")</f>
        <v>- Rückfrage an den Lieferanten: Gibt es eine ähnliche Qualitätsvorausplanungsmethode?</v>
      </c>
      <c r="L37" s="131"/>
      <c r="M37" s="131"/>
      <c r="N37" s="131"/>
      <c r="O37" s="131"/>
      <c r="P37" s="131"/>
      <c r="Q37" s="131"/>
    </row>
    <row r="38" spans="1:22" ht="15.75" x14ac:dyDescent="0.25">
      <c r="A38" s="406" t="s">
        <v>248</v>
      </c>
      <c r="B38" s="407"/>
      <c r="C38" s="420" t="str">
        <f>IF(Basic!H140=1,"ja","nein")</f>
        <v>nein</v>
      </c>
      <c r="D38" s="421"/>
      <c r="E38" s="421"/>
      <c r="F38" s="421"/>
      <c r="G38" s="421"/>
      <c r="H38" s="422"/>
      <c r="I38" s="131" t="str">
        <f>IF(Basic!H140=1,"i.O.","n.i.O.")</f>
        <v>n.i.O.</v>
      </c>
      <c r="J38" s="149"/>
      <c r="K38" s="141" t="str">
        <f>IF(I38="n.i.O.","- Rückfrage an den Lieferanten: Wie werden Ihre laufenden Prozesse überwacht und optimiert?","")</f>
        <v>- Rückfrage an den Lieferanten: Wie werden Ihre laufenden Prozesse überwacht und optimiert?</v>
      </c>
      <c r="L38" s="131"/>
      <c r="M38" s="131"/>
      <c r="N38" s="131"/>
      <c r="O38" s="131"/>
      <c r="P38" s="131"/>
      <c r="Q38" s="131"/>
    </row>
    <row r="39" spans="1:22" ht="13.5" customHeight="1" x14ac:dyDescent="0.25">
      <c r="A39" s="406" t="s">
        <v>267</v>
      </c>
      <c r="B39" s="407"/>
      <c r="C39" s="420" t="str">
        <f>IF(Basic!K139=1,"ja","nein")</f>
        <v>nein</v>
      </c>
      <c r="D39" s="421"/>
      <c r="E39" s="421"/>
      <c r="F39" s="421"/>
      <c r="G39" s="421"/>
      <c r="H39" s="422"/>
      <c r="I39" s="131" t="str">
        <f>IF(Basic!K139=1,"i.O.","n.i.O.")</f>
        <v>n.i.O.</v>
      </c>
      <c r="J39" s="149"/>
      <c r="K39" s="141" t="str">
        <f>IF(I39="n.i.O.","- Rückfrage an den Lieferanten: Wie stellen Sie die Fähigkeit Ihrer Messysteme sicher?","")</f>
        <v>- Rückfrage an den Lieferanten: Wie stellen Sie die Fähigkeit Ihrer Messysteme sicher?</v>
      </c>
      <c r="L39" s="131"/>
      <c r="M39" s="131"/>
      <c r="N39" s="131"/>
      <c r="O39" s="131"/>
      <c r="P39" s="131"/>
      <c r="Q39" s="131"/>
    </row>
    <row r="40" spans="1:22" ht="4.5" customHeight="1" x14ac:dyDescent="0.25">
      <c r="A40" s="203"/>
      <c r="B40" s="203"/>
      <c r="C40" s="211"/>
      <c r="D40" s="203"/>
      <c r="E40" s="203"/>
      <c r="F40" s="203"/>
      <c r="G40" s="203"/>
      <c r="H40" s="203"/>
      <c r="I40" s="131"/>
      <c r="J40" s="145"/>
      <c r="K40" s="141"/>
      <c r="L40" s="131"/>
      <c r="M40" s="131"/>
      <c r="N40" s="131"/>
      <c r="O40" s="131"/>
      <c r="P40" s="131"/>
      <c r="Q40" s="131"/>
    </row>
    <row r="41" spans="1:22" ht="15.75" customHeight="1" x14ac:dyDescent="0.25">
      <c r="A41" s="406" t="s">
        <v>249</v>
      </c>
      <c r="B41" s="407"/>
      <c r="C41" s="420" t="str">
        <f>IF(Basic!A124="Product groups of your core business.","nicht ausgefüllt",IF(Basic!A124="","nicht ausgefüllt",Basic!A124))</f>
        <v>nicht ausgefüllt</v>
      </c>
      <c r="D41" s="421"/>
      <c r="E41" s="421"/>
      <c r="F41" s="421"/>
      <c r="G41" s="421"/>
      <c r="H41" s="422"/>
      <c r="I41" s="131" t="str">
        <f>IF(Basic!A124="Product groups of your core business.","n.i.O.",IF(Basic!A124="","n.i.O.","i.O."))</f>
        <v>n.i.O.</v>
      </c>
      <c r="J41" s="145"/>
      <c r="K41" s="141" t="str">
        <f>IF(I41="n.i.O.","- Rückfrage an den Lieferanten: Bitte nennen Sie uns Ihre Produktgruppe/Kernkompenzen","")</f>
        <v>- Rückfrage an den Lieferanten: Bitte nennen Sie uns Ihre Produktgruppe/Kernkompenzen</v>
      </c>
      <c r="L41" s="131"/>
      <c r="M41" s="131"/>
      <c r="N41" s="131"/>
      <c r="O41" s="131"/>
      <c r="P41" s="131"/>
      <c r="Q41" s="131"/>
    </row>
    <row r="42" spans="1:22" ht="15.75" customHeight="1" x14ac:dyDescent="0.25">
      <c r="A42" s="418" t="s">
        <v>369</v>
      </c>
      <c r="B42" s="419"/>
      <c r="C42" s="420" t="str">
        <f>IF(Basic!I37=1,"Hersteller",IF(Basic!I37=2,"Händler",IF(Basic!I37=3,"Hersteller und Händler","nicht ausgefüllt")))</f>
        <v>nicht ausgefüllt</v>
      </c>
      <c r="D42" s="421"/>
      <c r="E42" s="421"/>
      <c r="F42" s="421"/>
      <c r="G42" s="421"/>
      <c r="H42" s="422"/>
      <c r="I42" s="131" t="str">
        <f>IF(C42="nicht ausgefüllt","n.i.O.","i.O.")</f>
        <v>n.i.O.</v>
      </c>
      <c r="J42" s="145"/>
      <c r="K42" s="200" t="str">
        <f>IF(Basic!I37=1,"",IF(Basic!I37="","- Rückfrage an den Lieferanten: Sind Sie ein herstellendes oder handelndes Unternehmen?",IF(OR(Basic!I37=2,Basic!I37=3),"- Händlerlieferklausel muss im Liefervertrag aufgenommen werden.","")))</f>
        <v>- Rückfrage an den Lieferanten: Sind Sie ein herstellendes oder handelndes Unternehmen?</v>
      </c>
      <c r="L42" s="131"/>
      <c r="M42" s="131"/>
      <c r="N42" s="131"/>
      <c r="O42" s="131"/>
      <c r="P42" s="131"/>
      <c r="Q42" s="131"/>
    </row>
    <row r="43" spans="1:22" ht="23.25" x14ac:dyDescent="0.35">
      <c r="A43" s="448" t="s">
        <v>250</v>
      </c>
      <c r="B43" s="449"/>
      <c r="C43" s="449"/>
      <c r="D43" s="449"/>
      <c r="E43" s="449"/>
      <c r="F43" s="449"/>
      <c r="G43" s="449"/>
      <c r="H43" s="450"/>
      <c r="I43" s="131"/>
      <c r="J43" s="145">
        <f>IF(A44="NICH BESTANDEN",1,IF(A44="AUFLAGEN",3,IF(A44="BESTANDEN",2,1)))</f>
        <v>1</v>
      </c>
      <c r="K43" s="200" t="s">
        <v>384</v>
      </c>
      <c r="L43" s="131"/>
      <c r="M43" s="131"/>
      <c r="N43" s="131"/>
      <c r="O43" s="131"/>
      <c r="P43" s="131"/>
      <c r="Q43" s="131"/>
    </row>
    <row r="44" spans="1:22" ht="21" x14ac:dyDescent="0.35">
      <c r="A44" s="423" t="str">
        <f>IF(J5="n.i.O.","NICHT BESTANDEN",IF(AND(J5="i.O.",J25="i.O."),"BESTANDEN",IF(AND(J5="i.O.",J25="n.i.O."),"AUFLAGEN","FEHLER")))</f>
        <v>NICHT BESTANDEN</v>
      </c>
      <c r="B44" s="424"/>
      <c r="C44" s="424"/>
      <c r="D44" s="424"/>
      <c r="E44" s="424"/>
      <c r="F44" s="424"/>
      <c r="G44" s="424"/>
      <c r="H44" s="424"/>
      <c r="I44" s="141"/>
      <c r="J44" s="141"/>
      <c r="K44" s="200"/>
      <c r="L44" s="141"/>
      <c r="M44" s="141"/>
      <c r="N44" s="141"/>
      <c r="O44" s="141"/>
      <c r="P44" s="131"/>
      <c r="Q44" s="131"/>
      <c r="V44" s="37">
        <v>80</v>
      </c>
    </row>
    <row r="45" spans="1:22" s="201" customFormat="1" ht="42.75" customHeight="1" x14ac:dyDescent="0.2">
      <c r="A45" s="415" t="str">
        <f>IF(A44="AUFLAGEN","Nach Erfüllung der Auflagen kann der Lieferant als potenzieller Lieferant in Betracht gezogen werden.",IF(A44="NICHT BESTANDEN","Der Lieferanten darf aus folgenden Gründen nicht als potenzieller Lieferant in Betracht gezogen werden:",IF(A44="BESTANDEN","Der Lieferant kann als potenzieller Lieferant in Betracht gezogen werden.","")))</f>
        <v>Der Lieferanten darf aus folgenden Gründen nicht als potenzieller Lieferant in Betracht gezogen werden:</v>
      </c>
      <c r="B45" s="416"/>
      <c r="C45" s="416"/>
      <c r="D45" s="416"/>
      <c r="E45" s="416"/>
      <c r="F45" s="416"/>
      <c r="G45" s="416"/>
      <c r="H45" s="417"/>
      <c r="I45" s="141"/>
      <c r="J45" s="141"/>
      <c r="K45" s="141"/>
      <c r="L45" s="141"/>
      <c r="M45" s="141"/>
      <c r="N45" s="141"/>
      <c r="O45" s="141"/>
      <c r="P45" s="141"/>
      <c r="Q45" s="141"/>
    </row>
    <row r="46" spans="1:22" ht="270" customHeight="1" x14ac:dyDescent="0.25">
      <c r="A46" s="445" t="str">
        <f>IF(A44="AUFLAGEN",K24&amp;CHAR(10)&amp;K31&amp;CHAR(10)&amp;K35&amp;CHAR(10)&amp;K37&amp;CHAR(10)&amp;K38&amp;CHAR(10)&amp;K39&amp;CHAR(10)&amp;K41&amp;CHAR(10)&amp;K42&amp;CHAR(10)&amp;#REF!,IF(AND(J25="i.O.",J5="i.O."),"",IF(J5="n.i.O.",K5&amp;CHAR(10)&amp;K6&amp;CHAR(10)&amp;K7&amp;CHAR(10)&amp;K8&amp;CHAR(10)&amp;K9&amp;CHAR(10)&amp;K11&amp;CHAR(10)&amp;K12&amp;CHAR(10)&amp;K13&amp;CHAR(10)&amp;K14&amp;CHAR(10)&amp;K15&amp;CHAR(10)&amp;K17&amp;CHAR(10)&amp;K18&amp;CHAR(10)&amp;K19&amp;CHAR(10)&amp;K20&amp;CHAR(10)&amp;K21&amp;CHAR(10)&amp;K22)))</f>
        <v>- Die Mindestanforderung an die Betriebshaftfplichtversicherung wurde nicht erfüllt.
- Die Mindestanforderung an die Produkthaftpflichtversicherung wurde nicht erfüllt.
- Die Mindestanforderung an die erweitere Produkthaftpflichtversicherung wurde nicht erfüllt.
- Die Mindestanforderung an die Automotive Rückrufversicherung pro Fall wurde nicht erfüllt.
- Die Mindestanforderung an die Automotive Rückrufversicherung pro Jahr  wurde nicht erfüllt.
- Die Mindestanforderung der Qualitätsmethode FMEA wurde nicht erfüllt.
- Die Mindestanforderung der Qualitätsmethode PPF oder PPAP wurde nicht erfüllt.
- Die Mindestanforderung der Qualitätsmethode 8D wurde nicht erfüllt.
- Die Mindestanforderung der Qualitätsmethode IMDS wurde nicht erfüllt.
- Die Mindestanforderung der Qualitätsmethode Automotive Spice wurde nicht erfüllt.
- Die Mindestanforderung der Zertifizierung ISO 9001 wurde nicht erfüllt (ggf. Zertifikat liegt nicht vor o. ungültig).
- Die Erwartungen an die Produktsicherheit des Lieferanten werden nicht erfüllt.
- Die Erwartungen an das Umweltmanagement vom Lieferanten werden nicht erfüllt.
- Die Erwartungen an das Informationssicherheitsmanagement vom Lieferanten werden nicht erfüllt.
- Die Erwartungen an das Automotive Spice Management des Lieferanten werden nicht erfüllt.
- Die Erwartungen an das Funktionalesicherheitsmanagement vom Lieferanten werden nicht erfüllt</v>
      </c>
      <c r="B46" s="446"/>
      <c r="C46" s="446"/>
      <c r="D46" s="446"/>
      <c r="E46" s="446"/>
      <c r="F46" s="446"/>
      <c r="G46" s="446"/>
      <c r="H46" s="447"/>
      <c r="I46" s="131"/>
      <c r="J46" s="131" t="str">
        <f>IF(A44="NICHT BESTANDEN","1",IF(A44="BESTANDEN",2,IF(A44="AUFLAGEN",3,1)))</f>
        <v>1</v>
      </c>
      <c r="K46" s="131"/>
      <c r="L46" s="131"/>
      <c r="M46" s="131"/>
      <c r="N46" s="131"/>
      <c r="O46" s="131"/>
      <c r="P46" s="131"/>
      <c r="Q46" s="131"/>
    </row>
    <row r="47" spans="1:22" s="201" customFormat="1" ht="42.75" customHeight="1" x14ac:dyDescent="0.2">
      <c r="A47" s="415" t="s">
        <v>370</v>
      </c>
      <c r="B47" s="416"/>
      <c r="C47" s="416"/>
      <c r="D47" s="416"/>
      <c r="E47" s="416"/>
      <c r="F47" s="416"/>
      <c r="G47" s="416"/>
      <c r="H47" s="417"/>
      <c r="I47" s="141"/>
      <c r="J47" s="141"/>
      <c r="K47" s="141"/>
      <c r="L47" s="141"/>
      <c r="M47" s="141"/>
      <c r="N47" s="141"/>
      <c r="O47" s="141"/>
      <c r="P47" s="141"/>
      <c r="Q47" s="141"/>
    </row>
    <row r="48" spans="1:22" ht="159" customHeight="1" x14ac:dyDescent="0.25">
      <c r="A48" s="412" t="str">
        <f>IF(OR(A44="NICHT BESTANDEN",A44="BESTANDEN"),K24&amp;CHAR(10)&amp;K31&amp;CHAR(10)&amp;K35&amp;CHAR(10)&amp;K37&amp;CHAR(10)&amp;K38&amp;CHAR(10)&amp;K39&amp;CHAR(10)&amp;K41&amp;CHAR(10)&amp;K42&amp;CHAR(10)&amp;K43,K24&amp;CHAR(10)&amp;K31&amp;CHAR(10)&amp;K35&amp;CHAR(10)&amp;K37&amp;CHAR(10)&amp;K38&amp;CHAR(10)&amp;K39&amp;CHAR(10)&amp;K41&amp;CHAR(10)&amp;K42&amp;CHAR(10)&amp;K43)</f>
        <v xml:space="preserve">- Unterschrift Code of Conduct durch Rahmenvertrag.
- Rückfrage an den Lieferanten: Wie wird die Einhaltung der Kundenanfoderungen in der Lieferkette sichergestellt?
- Rückfrage an den Lieferanten: Wie und wann werden Ihre eingehenden Waren geprüft?
- Rückfrage an den Lieferanten: Gibt es eine ähnliche Qualitätsvorausplanungsmethode?
- Rückfrage an den Lieferanten: Wie werden Ihre laufenden Prozesse überwacht und optimiert?
- Rückfrage an den Lieferanten: Wie stellen Sie die Fähigkeit Ihrer Messysteme sicher?
- Rückfrage an den Lieferanten: Bitte nennen Sie uns Ihre Produktgruppe/Kernkompenzen
- Rückfrage an den Lieferanten: Sind Sie ein herstellendes oder handelndes Unternehmen?
- Abschluss Rahmenliefervertrag und Qualitätsicherungsvereinbarung vor Beauftragung. </v>
      </c>
      <c r="B48" s="413"/>
      <c r="C48" s="413"/>
      <c r="D48" s="413"/>
      <c r="E48" s="413"/>
      <c r="F48" s="413"/>
      <c r="G48" s="413"/>
      <c r="H48" s="414"/>
      <c r="I48" s="131"/>
      <c r="J48" s="131"/>
      <c r="K48" s="131"/>
      <c r="L48" s="131"/>
      <c r="M48" s="131"/>
      <c r="N48" s="131"/>
      <c r="O48" s="131"/>
      <c r="P48" s="131"/>
      <c r="Q48" s="131"/>
    </row>
    <row r="49" spans="1:17" ht="10.5" customHeight="1" x14ac:dyDescent="0.25">
      <c r="A49" s="212"/>
      <c r="B49" s="213"/>
      <c r="C49" s="213"/>
      <c r="D49" s="213"/>
      <c r="E49" s="213"/>
      <c r="F49" s="213"/>
      <c r="G49" s="213"/>
      <c r="H49" s="214"/>
      <c r="I49" s="131"/>
      <c r="J49" s="131" t="s">
        <v>268</v>
      </c>
      <c r="K49" s="131"/>
      <c r="L49" s="131"/>
      <c r="M49" s="131"/>
      <c r="N49" s="131"/>
      <c r="O49" s="131"/>
      <c r="P49" s="131"/>
      <c r="Q49" s="131"/>
    </row>
    <row r="50" spans="1:17" ht="20.45" customHeight="1" x14ac:dyDescent="0.3">
      <c r="A50" s="437" t="str">
        <f>IF(A44="NICHT BESTANDEN","Qualifizierung des potenziellen Lieferanten, trotz nicht bestandener LSA",IF(A44="BESTANDEN","Kommentar und/oder ggf. weitere Auflagen",IF(A44="AUFLAGEN","Kommentar und/oder ggf. weitere Auflagen","")))</f>
        <v>Qualifizierung des potenziellen Lieferanten, trotz nicht bestandener LSA</v>
      </c>
      <c r="B50" s="438"/>
      <c r="C50" s="438"/>
      <c r="D50" s="438"/>
      <c r="E50" s="438"/>
      <c r="F50" s="438"/>
      <c r="G50" s="438"/>
      <c r="H50" s="439"/>
      <c r="I50" s="131"/>
      <c r="J50" s="131" t="s">
        <v>271</v>
      </c>
      <c r="K50" s="131"/>
      <c r="L50" s="131"/>
      <c r="M50" s="131"/>
      <c r="N50" s="131"/>
      <c r="O50" s="131"/>
      <c r="P50" s="131"/>
      <c r="Q50" s="131"/>
    </row>
    <row r="51" spans="1:17" ht="18.75" x14ac:dyDescent="0.3">
      <c r="A51" s="437" t="str">
        <f>IF(A44="NICHT BESTANDEN","Begründung und definierte Auflagen:","")</f>
        <v>Begründung und definierte Auflagen:</v>
      </c>
      <c r="B51" s="438"/>
      <c r="C51" s="438"/>
      <c r="D51" s="438"/>
      <c r="E51" s="438"/>
      <c r="F51" s="438"/>
      <c r="G51" s="438"/>
      <c r="H51" s="439"/>
      <c r="I51" s="131"/>
      <c r="J51" s="131" t="s">
        <v>270</v>
      </c>
      <c r="K51" s="131"/>
      <c r="L51" s="131"/>
      <c r="M51" s="131"/>
      <c r="N51" s="131"/>
      <c r="O51" s="131"/>
      <c r="P51" s="131"/>
      <c r="Q51" s="131"/>
    </row>
    <row r="52" spans="1:17" ht="102" customHeight="1" x14ac:dyDescent="0.25">
      <c r="A52" s="440" t="str">
        <f>IF(A44="NICHT BESTANDEN","bitte ausfüllen","Kommentar möglich")</f>
        <v>bitte ausfüllen</v>
      </c>
      <c r="B52" s="441"/>
      <c r="C52" s="441"/>
      <c r="D52" s="441"/>
      <c r="E52" s="441"/>
      <c r="F52" s="441"/>
      <c r="G52" s="441"/>
      <c r="H52" s="442"/>
      <c r="I52" s="131"/>
      <c r="J52" s="131"/>
      <c r="K52" s="131"/>
      <c r="L52" s="131"/>
      <c r="M52" s="131"/>
      <c r="N52" s="131"/>
      <c r="O52" s="131"/>
      <c r="P52" s="131"/>
      <c r="Q52" s="131"/>
    </row>
    <row r="53" spans="1:17" ht="11.1" customHeight="1" x14ac:dyDescent="0.25">
      <c r="A53" s="215"/>
      <c r="B53" s="216"/>
      <c r="C53" s="216"/>
      <c r="D53" s="216"/>
      <c r="E53" s="216"/>
      <c r="F53" s="216"/>
      <c r="G53" s="216"/>
      <c r="H53" s="217"/>
      <c r="I53" s="131"/>
      <c r="J53" s="131"/>
      <c r="K53" s="131"/>
      <c r="L53" s="131"/>
      <c r="M53" s="131"/>
      <c r="N53" s="131"/>
      <c r="O53" s="131"/>
      <c r="P53" s="131"/>
      <c r="Q53" s="131"/>
    </row>
    <row r="54" spans="1:17" ht="15.75" thickBot="1" x14ac:dyDescent="0.3">
      <c r="A54" s="218"/>
      <c r="B54" s="219"/>
      <c r="C54" s="220"/>
      <c r="D54" s="221"/>
      <c r="E54" s="220"/>
      <c r="F54" s="222"/>
      <c r="G54" s="222"/>
      <c r="H54" s="223"/>
      <c r="I54" s="131"/>
      <c r="J54" s="131"/>
      <c r="K54" s="131"/>
      <c r="L54" s="131"/>
      <c r="M54" s="131"/>
      <c r="N54" s="131"/>
      <c r="O54" s="131"/>
      <c r="P54" s="131"/>
      <c r="Q54" s="131"/>
    </row>
    <row r="55" spans="1:17" x14ac:dyDescent="0.25">
      <c r="A55" s="224"/>
      <c r="B55" s="225"/>
      <c r="C55" s="226"/>
      <c r="D55" s="227" t="s">
        <v>269</v>
      </c>
      <c r="E55" s="228"/>
      <c r="F55" s="443" t="str">
        <f>IF(A44="NICHT BESTANDEN","Unterschrift O. Mordhorst","Unterschrift str. Einkäufer")</f>
        <v>Unterschrift O. Mordhorst</v>
      </c>
      <c r="G55" s="443"/>
      <c r="H55" s="444"/>
    </row>
    <row r="63" spans="1:17" x14ac:dyDescent="0.25">
      <c r="B63" s="46"/>
    </row>
  </sheetData>
  <mergeCells count="82">
    <mergeCell ref="A50:H50"/>
    <mergeCell ref="A51:H51"/>
    <mergeCell ref="A52:H52"/>
    <mergeCell ref="F55:H55"/>
    <mergeCell ref="A32:F32"/>
    <mergeCell ref="A33:F33"/>
    <mergeCell ref="A41:B41"/>
    <mergeCell ref="A46:H46"/>
    <mergeCell ref="A45:H45"/>
    <mergeCell ref="A43:H43"/>
    <mergeCell ref="A39:B39"/>
    <mergeCell ref="C39:H39"/>
    <mergeCell ref="C41:H41"/>
    <mergeCell ref="A35:F35"/>
    <mergeCell ref="G32:H32"/>
    <mergeCell ref="G33:H33"/>
    <mergeCell ref="A2:D2"/>
    <mergeCell ref="E2:H2"/>
    <mergeCell ref="A37:B37"/>
    <mergeCell ref="A38:B38"/>
    <mergeCell ref="A24:H24"/>
    <mergeCell ref="A17:B17"/>
    <mergeCell ref="A4:H4"/>
    <mergeCell ref="A25:F25"/>
    <mergeCell ref="A26:F26"/>
    <mergeCell ref="A27:F27"/>
    <mergeCell ref="A19:B19"/>
    <mergeCell ref="A20:B20"/>
    <mergeCell ref="C37:H37"/>
    <mergeCell ref="C38:H38"/>
    <mergeCell ref="G35:H35"/>
    <mergeCell ref="A11:B11"/>
    <mergeCell ref="A12:B12"/>
    <mergeCell ref="A14:B14"/>
    <mergeCell ref="A15:B15"/>
    <mergeCell ref="A18:B18"/>
    <mergeCell ref="G26:H26"/>
    <mergeCell ref="C18:H18"/>
    <mergeCell ref="G17:H17"/>
    <mergeCell ref="E17:F17"/>
    <mergeCell ref="A29:F29"/>
    <mergeCell ref="A30:F30"/>
    <mergeCell ref="A31:F31"/>
    <mergeCell ref="A21:B21"/>
    <mergeCell ref="A22:B22"/>
    <mergeCell ref="G28:H28"/>
    <mergeCell ref="A5:C5"/>
    <mergeCell ref="A6:C6"/>
    <mergeCell ref="A9:C9"/>
    <mergeCell ref="E19:F19"/>
    <mergeCell ref="E20:F20"/>
    <mergeCell ref="A7:C7"/>
    <mergeCell ref="A8:C8"/>
    <mergeCell ref="E9:H9"/>
    <mergeCell ref="E5:H5"/>
    <mergeCell ref="E6:H6"/>
    <mergeCell ref="E7:H7"/>
    <mergeCell ref="G25:H25"/>
    <mergeCell ref="G19:H19"/>
    <mergeCell ref="E8:H8"/>
    <mergeCell ref="A28:F28"/>
    <mergeCell ref="A48:H48"/>
    <mergeCell ref="A47:H47"/>
    <mergeCell ref="A42:B42"/>
    <mergeCell ref="C42:H42"/>
    <mergeCell ref="A44:H44"/>
    <mergeCell ref="G31:H31"/>
    <mergeCell ref="A13:B13"/>
    <mergeCell ref="G22:H22"/>
    <mergeCell ref="C11:H11"/>
    <mergeCell ref="C13:H13"/>
    <mergeCell ref="C12:H12"/>
    <mergeCell ref="C14:H14"/>
    <mergeCell ref="C15:H15"/>
    <mergeCell ref="G30:H30"/>
    <mergeCell ref="G20:H20"/>
    <mergeCell ref="C21:D21"/>
    <mergeCell ref="G29:H29"/>
    <mergeCell ref="G21:H21"/>
    <mergeCell ref="E21:F21"/>
    <mergeCell ref="E22:F22"/>
    <mergeCell ref="G27:H27"/>
  </mergeCells>
  <conditionalFormatting sqref="A44">
    <cfRule type="expression" dxfId="22" priority="280">
      <formula>IF($A$44="NICHT BESTANDEN",TRUE,FLASCH)</formula>
    </cfRule>
    <cfRule type="expression" dxfId="21" priority="281">
      <formula>IF($A$44="BESTANDEN",TRUE,FALSE)</formula>
    </cfRule>
    <cfRule type="expression" dxfId="20" priority="282">
      <formula>IF($A$44="AUFLAGEN",TRUE,FALSE)</formula>
    </cfRule>
  </conditionalFormatting>
  <conditionalFormatting sqref="E5">
    <cfRule type="expression" dxfId="19" priority="24">
      <formula>IF(M5="n.i.O.",TRUE,FALSE)</formula>
    </cfRule>
  </conditionalFormatting>
  <conditionalFormatting sqref="A5:C5">
    <cfRule type="expression" dxfId="18" priority="21">
      <formula>IF($I5="n.i.O.",TRUE,FALSE)</formula>
    </cfRule>
  </conditionalFormatting>
  <conditionalFormatting sqref="A6:C9">
    <cfRule type="expression" dxfId="17" priority="20">
      <formula>IF($I6="n.i.O.",TRUE,FALSE)</formula>
    </cfRule>
  </conditionalFormatting>
  <conditionalFormatting sqref="A11:B11">
    <cfRule type="expression" dxfId="16" priority="19">
      <formula>IF($I11="n.i.O.",TRUE,FALSE)</formula>
    </cfRule>
  </conditionalFormatting>
  <conditionalFormatting sqref="A12:B15">
    <cfRule type="expression" dxfId="15" priority="18">
      <formula>IF($I12="n.i.O.",TRUE,FALSE)</formula>
    </cfRule>
  </conditionalFormatting>
  <conditionalFormatting sqref="A22">
    <cfRule type="expression" dxfId="14" priority="17">
      <formula>IF($I22="n.i.O.",TRUE,FALSE)</formula>
    </cfRule>
  </conditionalFormatting>
  <conditionalFormatting sqref="A37:B39">
    <cfRule type="expression" dxfId="13" priority="16">
      <formula>IF($I37="n.i.O.",TRUE,FALSE)</formula>
    </cfRule>
  </conditionalFormatting>
  <conditionalFormatting sqref="A41:B42">
    <cfRule type="expression" dxfId="12" priority="14">
      <formula>IF($I41="n.i.O.",TRUE,FALSE)</formula>
    </cfRule>
  </conditionalFormatting>
  <conditionalFormatting sqref="A25:F25">
    <cfRule type="expression" dxfId="11" priority="13">
      <formula>IF($I25="n.i.O.",TRUE,FALSE)</formula>
    </cfRule>
  </conditionalFormatting>
  <conditionalFormatting sqref="A35:F35">
    <cfRule type="expression" dxfId="10" priority="11">
      <formula>IF($I$35="n.i.O.",TRUE,FALSE)</formula>
    </cfRule>
  </conditionalFormatting>
  <conditionalFormatting sqref="D5">
    <cfRule type="expression" dxfId="9" priority="10">
      <formula>IF(D5="Bitte auswählen",TRUE,FALSE)</formula>
    </cfRule>
  </conditionalFormatting>
  <conditionalFormatting sqref="D6:D9">
    <cfRule type="expression" dxfId="8" priority="9">
      <formula>IF(D6="Bitte auswählen",TRUE,FALSE)</formula>
    </cfRule>
  </conditionalFormatting>
  <conditionalFormatting sqref="G17">
    <cfRule type="expression" dxfId="7" priority="8">
      <formula>IF(G17="Bitte auswählen",TRUE,FALSE)</formula>
    </cfRule>
  </conditionalFormatting>
  <conditionalFormatting sqref="D19:D20">
    <cfRule type="expression" dxfId="6" priority="7">
      <formula>IF(D19="Bitte auswählen",TRUE,FALSE)</formula>
    </cfRule>
  </conditionalFormatting>
  <conditionalFormatting sqref="G21:G22">
    <cfRule type="expression" dxfId="5" priority="6">
      <formula>IF(G21="Bitte auswählen",TRUE,FALSE)</formula>
    </cfRule>
  </conditionalFormatting>
  <conditionalFormatting sqref="E2:H2">
    <cfRule type="expression" dxfId="4" priority="5">
      <formula>IF($E$2="Deckblatt nicht vollständig ausgefüllt",TRUE,FALSE)</formula>
    </cfRule>
  </conditionalFormatting>
  <conditionalFormatting sqref="A26:F33">
    <cfRule type="expression" dxfId="3" priority="4">
      <formula>IF($I26="n.i.O.",TRUE,FALSE)</formula>
    </cfRule>
  </conditionalFormatting>
  <conditionalFormatting sqref="E6:E9">
    <cfRule type="expression" dxfId="2" priority="3">
      <formula>IF(M6="n.i.O.",TRUE,FALSE)</formula>
    </cfRule>
  </conditionalFormatting>
  <conditionalFormatting sqref="D22">
    <cfRule type="expression" dxfId="1" priority="2">
      <formula>IF(D22="Bitte auswählen",TRUE,FALSE)</formula>
    </cfRule>
  </conditionalFormatting>
  <conditionalFormatting sqref="A17:A21">
    <cfRule type="expression" dxfId="0" priority="1">
      <formula>IF($I17="n.i.O.",TRUE,FALSE)</formula>
    </cfRule>
  </conditionalFormatting>
  <dataValidations count="2">
    <dataValidation type="list" allowBlank="1" showInputMessage="1" showErrorMessage="1" sqref="G21:H21">
      <formula1>$L$13:$L$16</formula1>
    </dataValidation>
    <dataValidation type="list" allowBlank="1" showInputMessage="1" showErrorMessage="1" sqref="G22:H22">
      <formula1>$M$13:$M$16</formula1>
    </dataValidation>
  </dataValidations>
  <pageMargins left="0.25" right="0.25" top="0.75" bottom="0.75" header="0.3" footer="0.3"/>
  <pageSetup paperSize="9" orientation="portrait" horizontalDpi="90" verticalDpi="90" r:id="rId1"/>
  <headerFooter differentFirst="1">
    <oddHeader xml:space="preserve">&amp;R
</oddHeader>
    <firstHeader>&amp;C&amp;"-,Fett"&amp;20&amp;KA59383Bewertung LSA&amp;R&amp;G</firstHeader>
  </headerFooter>
  <legacyDrawingHF r:id="rId2"/>
  <extLst>
    <ext xmlns:x14="http://schemas.microsoft.com/office/spreadsheetml/2009/9/main" uri="{CCE6A557-97BC-4b89-ADB6-D9C93CAAB3DF}">
      <x14:dataValidations xmlns:xm="http://schemas.microsoft.com/office/excel/2006/main" count="5">
        <x14:dataValidation type="list" allowBlank="1" showInputMessage="1" showErrorMessage="1">
          <x14:formula1>
            <xm:f>Hilfstabelle!$K$1:$K$4</xm:f>
          </x14:formula1>
          <xm:sqref>D5:D9</xm:sqref>
        </x14:dataValidation>
        <x14:dataValidation type="list" allowBlank="1" showInputMessage="1" showErrorMessage="1">
          <x14:formula1>
            <xm:f>Hilfstabelle!$N$1:$N$3</xm:f>
          </x14:formula1>
          <xm:sqref>G17</xm:sqref>
        </x14:dataValidation>
        <x14:dataValidation type="list" allowBlank="1" showInputMessage="1" showErrorMessage="1">
          <x14:formula1>
            <xm:f>Hilfstabelle!$P$1:$P$3</xm:f>
          </x14:formula1>
          <xm:sqref>D19</xm:sqref>
        </x14:dataValidation>
        <x14:dataValidation type="list" allowBlank="1" showInputMessage="1" showErrorMessage="1">
          <x14:formula1>
            <xm:f>Hilfstabelle!$R$1:$R$3</xm:f>
          </x14:formula1>
          <xm:sqref>D20</xm:sqref>
        </x14:dataValidation>
        <x14:dataValidation type="list" allowBlank="1" showInputMessage="1" showErrorMessage="1">
          <x14:formula1>
            <xm:f>Hilfstabelle!$N$7:$N$9</xm:f>
          </x14:formula1>
          <xm:sqref>D22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W39"/>
  <sheetViews>
    <sheetView zoomScale="85" zoomScaleNormal="85" workbookViewId="0">
      <selection activeCell="H5" sqref="H5"/>
    </sheetView>
  </sheetViews>
  <sheetFormatPr baseColWidth="10" defaultRowHeight="14.25" x14ac:dyDescent="0.2"/>
  <sheetData>
    <row r="1" spans="1:23" ht="15" x14ac:dyDescent="0.25">
      <c r="A1" s="8" t="s">
        <v>510</v>
      </c>
      <c r="B1" s="8"/>
      <c r="C1" s="8" t="s">
        <v>510</v>
      </c>
      <c r="D1" s="43"/>
      <c r="E1" s="43"/>
      <c r="F1" s="43" t="s">
        <v>326</v>
      </c>
      <c r="G1" s="43"/>
      <c r="H1" s="43" t="s">
        <v>251</v>
      </c>
      <c r="I1" s="43"/>
      <c r="J1" s="43"/>
      <c r="K1" s="43" t="s">
        <v>251</v>
      </c>
      <c r="L1" s="43"/>
      <c r="M1" s="43"/>
      <c r="N1" s="43" t="str">
        <f>IF(OR(Basic!F73=1,Basic!H73=1),"Bitte auswählen","keine Zertifizierung")</f>
        <v>keine Zertifizierung</v>
      </c>
      <c r="O1" s="43"/>
      <c r="P1" s="43" t="str">
        <f>IF(Basic!I75=1,"Bitte auswählen","keine Zertifizierung")</f>
        <v>keine Zertifizierung</v>
      </c>
      <c r="Q1" s="43"/>
      <c r="R1" s="43" t="str">
        <f>IF(Basic!I77=1,"Bitte auswählen","keine Zertifizierung")</f>
        <v>keine Zertifizierung</v>
      </c>
      <c r="S1" s="43"/>
      <c r="T1" s="43"/>
      <c r="U1" s="43" t="s">
        <v>375</v>
      </c>
      <c r="V1" s="43"/>
      <c r="W1" s="43"/>
    </row>
    <row r="2" spans="1:23" ht="15" x14ac:dyDescent="0.25">
      <c r="A2" s="8" t="s">
        <v>6</v>
      </c>
      <c r="B2" s="8">
        <v>2</v>
      </c>
      <c r="C2" s="8" t="s">
        <v>512</v>
      </c>
      <c r="D2" s="43"/>
      <c r="E2" s="43"/>
      <c r="F2" s="43" t="s">
        <v>338</v>
      </c>
      <c r="G2" s="43"/>
      <c r="H2" s="43" t="s">
        <v>359</v>
      </c>
      <c r="I2" s="43"/>
      <c r="J2" s="43"/>
      <c r="K2" s="43" t="s">
        <v>368</v>
      </c>
      <c r="L2" s="43"/>
      <c r="M2" s="43"/>
      <c r="N2" s="43" t="str">
        <f>IF(OR(Basic!F73=1,Basic!H73=1),"Zertifikat eingegangen u. gültig","")</f>
        <v/>
      </c>
      <c r="O2" s="43"/>
      <c r="P2" s="43" t="str">
        <f>IF(Basic!I75=1,"Zertifikat eingegangen u. gültig","")</f>
        <v/>
      </c>
      <c r="Q2" s="43"/>
      <c r="R2" s="43" t="str">
        <f>IF(Basic!I77=1,"Zertifikat eingegangen u. gültig","")</f>
        <v/>
      </c>
      <c r="S2" s="43"/>
      <c r="T2" s="43"/>
      <c r="U2" s="43" t="s">
        <v>338</v>
      </c>
      <c r="V2" s="43" t="s">
        <v>0</v>
      </c>
      <c r="W2" s="43"/>
    </row>
    <row r="3" spans="1:23" ht="15" x14ac:dyDescent="0.25">
      <c r="A3" s="8" t="s">
        <v>7</v>
      </c>
      <c r="B3" s="8">
        <v>3</v>
      </c>
      <c r="C3" s="8" t="s">
        <v>511</v>
      </c>
      <c r="D3" s="43"/>
      <c r="E3" s="43"/>
      <c r="F3" s="43" t="s">
        <v>331</v>
      </c>
      <c r="G3" s="43"/>
      <c r="H3" s="43" t="s">
        <v>361</v>
      </c>
      <c r="I3" s="43"/>
      <c r="J3" s="43"/>
      <c r="K3" s="43" t="s">
        <v>371</v>
      </c>
      <c r="L3" s="43"/>
      <c r="M3" s="43"/>
      <c r="N3" s="43" t="str">
        <f>IF(OR(Basic!F73=1,Basic!H73=1),"Zertifikat nicht eingegangen o. ungültig","")</f>
        <v/>
      </c>
      <c r="O3" s="43"/>
      <c r="P3" s="43" t="str">
        <f>IF(Basic!I75=1,"Zertifikat nicht eingegengen o. ungültig","")</f>
        <v/>
      </c>
      <c r="Q3" s="43"/>
      <c r="R3" s="43" t="str">
        <f>IF(Basic!I77=1,"Zertifikat nicht eingegengen o. ungültig","")</f>
        <v/>
      </c>
      <c r="S3" s="43"/>
      <c r="T3" s="43"/>
      <c r="U3" s="43" t="s">
        <v>378</v>
      </c>
      <c r="V3" s="43" t="s">
        <v>0</v>
      </c>
      <c r="W3" s="43"/>
    </row>
    <row r="4" spans="1:23" ht="15" x14ac:dyDescent="0.25">
      <c r="A4" s="8" t="s">
        <v>8</v>
      </c>
      <c r="B4" s="8">
        <v>4</v>
      </c>
      <c r="C4" s="8"/>
      <c r="D4" s="43"/>
      <c r="E4" s="43"/>
      <c r="F4" s="43" t="s">
        <v>337</v>
      </c>
      <c r="G4" s="43"/>
      <c r="H4" s="43" t="s">
        <v>360</v>
      </c>
      <c r="I4" s="43"/>
      <c r="J4" s="43"/>
      <c r="K4" s="43" t="s">
        <v>367</v>
      </c>
      <c r="L4" s="43"/>
      <c r="M4" s="43"/>
      <c r="N4" s="43"/>
      <c r="O4" s="43"/>
      <c r="P4" s="43"/>
      <c r="Q4" s="43"/>
      <c r="R4" s="43"/>
      <c r="S4" s="43"/>
      <c r="T4" s="43"/>
      <c r="U4" s="43" t="s">
        <v>349</v>
      </c>
      <c r="V4" s="43" t="s">
        <v>0</v>
      </c>
      <c r="W4" s="43"/>
    </row>
    <row r="5" spans="1:23" ht="15" x14ac:dyDescent="0.25">
      <c r="A5" s="8" t="s">
        <v>9</v>
      </c>
      <c r="B5" s="8">
        <v>5</v>
      </c>
      <c r="C5" s="8"/>
      <c r="D5" s="43"/>
      <c r="E5" s="43"/>
      <c r="F5" s="43" t="s">
        <v>330</v>
      </c>
      <c r="G5" s="43"/>
      <c r="H5" s="43"/>
      <c r="I5" s="43"/>
      <c r="J5" s="43"/>
      <c r="K5" s="43"/>
      <c r="L5" s="43"/>
      <c r="M5" s="43"/>
      <c r="N5" s="43"/>
      <c r="O5" s="43"/>
      <c r="P5" s="43"/>
      <c r="Q5" s="43"/>
      <c r="R5" s="43"/>
      <c r="S5" s="43"/>
      <c r="T5" s="43"/>
      <c r="U5" s="43" t="s">
        <v>343</v>
      </c>
      <c r="V5" s="43" t="s">
        <v>0</v>
      </c>
      <c r="W5" s="43"/>
    </row>
    <row r="6" spans="1:23" ht="15" x14ac:dyDescent="0.25">
      <c r="A6" s="8" t="s">
        <v>10</v>
      </c>
      <c r="B6" s="8">
        <v>6</v>
      </c>
      <c r="C6" s="8"/>
      <c r="D6" s="43"/>
      <c r="E6" s="43"/>
      <c r="F6" s="43" t="s">
        <v>378</v>
      </c>
      <c r="G6" s="43"/>
      <c r="H6" s="43"/>
      <c r="I6" s="43"/>
      <c r="J6" s="43"/>
      <c r="K6" s="43"/>
      <c r="L6" s="43"/>
      <c r="M6" s="43"/>
      <c r="N6" s="43"/>
      <c r="O6" s="43"/>
      <c r="P6" s="43"/>
      <c r="Q6" s="43"/>
      <c r="R6" s="43"/>
      <c r="S6" s="43"/>
      <c r="T6" s="43"/>
      <c r="U6" s="43" t="s">
        <v>347</v>
      </c>
      <c r="V6" s="43" t="s">
        <v>0</v>
      </c>
      <c r="W6" s="43"/>
    </row>
    <row r="7" spans="1:23" ht="15" x14ac:dyDescent="0.25">
      <c r="A7" s="8" t="s">
        <v>11</v>
      </c>
      <c r="B7" s="8">
        <v>7</v>
      </c>
      <c r="C7" s="8"/>
      <c r="D7" s="43"/>
      <c r="E7" s="43"/>
      <c r="F7" s="234" t="s">
        <v>607</v>
      </c>
      <c r="G7" s="43"/>
      <c r="H7" s="43"/>
      <c r="I7" s="43"/>
      <c r="J7" s="43"/>
      <c r="K7" s="43"/>
      <c r="L7" s="43"/>
      <c r="M7" s="43"/>
      <c r="N7" s="43" t="str">
        <f>IF(Deckblatt!E9=1,"Bitte auswählen","keine Zertifizierung")</f>
        <v>Bitte auswählen</v>
      </c>
      <c r="O7" s="43"/>
      <c r="P7" s="43"/>
      <c r="Q7" s="43"/>
      <c r="R7" s="43"/>
      <c r="S7" s="43"/>
      <c r="T7" s="43"/>
      <c r="U7" s="43" t="s">
        <v>376</v>
      </c>
      <c r="V7" s="43" t="s">
        <v>0</v>
      </c>
      <c r="W7" s="43"/>
    </row>
    <row r="8" spans="1:23" x14ac:dyDescent="0.2">
      <c r="A8" s="43"/>
      <c r="B8" s="43"/>
      <c r="C8" s="43"/>
      <c r="D8" s="43"/>
      <c r="E8" s="43"/>
      <c r="F8" s="43" t="s">
        <v>327</v>
      </c>
      <c r="G8" s="43"/>
      <c r="H8" s="43"/>
      <c r="I8" s="43"/>
      <c r="J8" s="43"/>
      <c r="K8" s="43"/>
      <c r="L8" s="43"/>
      <c r="M8" s="43"/>
      <c r="N8" s="43" t="str">
        <f>IF(Deckblatt!E9=1,"Zertifikat eingegangen u. gültig","")</f>
        <v>Zertifikat eingegangen u. gültig</v>
      </c>
      <c r="O8" s="43"/>
      <c r="P8" s="43"/>
      <c r="Q8" s="43"/>
      <c r="R8" s="43"/>
      <c r="S8" s="43"/>
      <c r="T8" s="43"/>
      <c r="U8" s="43" t="s">
        <v>334</v>
      </c>
      <c r="V8" s="43" t="s">
        <v>0</v>
      </c>
      <c r="W8" s="43"/>
    </row>
    <row r="9" spans="1:23" x14ac:dyDescent="0.2">
      <c r="A9" s="43"/>
      <c r="B9" s="43"/>
      <c r="C9" s="43"/>
      <c r="D9" s="43"/>
      <c r="E9" s="43"/>
      <c r="F9" s="43" t="s">
        <v>345</v>
      </c>
      <c r="G9" s="43"/>
      <c r="H9" s="43"/>
      <c r="I9" s="43"/>
      <c r="J9" s="43"/>
      <c r="K9" s="43"/>
      <c r="L9" s="43"/>
      <c r="M9" s="43"/>
      <c r="N9" s="43" t="str">
        <f>IF(Deckblatt!E9=1,"Zertifikat nicht eingegangen o. ungültig","")</f>
        <v>Zertifikat nicht eingegangen o. ungültig</v>
      </c>
      <c r="O9" s="43"/>
      <c r="P9" s="43"/>
      <c r="Q9" s="43"/>
      <c r="R9" s="43"/>
      <c r="S9" s="43"/>
      <c r="T9" s="43"/>
      <c r="U9" s="43" t="s">
        <v>355</v>
      </c>
      <c r="V9" s="43"/>
      <c r="W9" s="43"/>
    </row>
    <row r="10" spans="1:23" x14ac:dyDescent="0.2">
      <c r="A10" s="43"/>
      <c r="B10" s="43"/>
      <c r="C10" s="43"/>
      <c r="D10" s="43"/>
      <c r="E10" s="43"/>
      <c r="F10" s="43" t="s">
        <v>349</v>
      </c>
      <c r="G10" s="43"/>
      <c r="H10" s="43"/>
      <c r="I10" s="43"/>
      <c r="J10" s="43"/>
      <c r="K10" s="43"/>
      <c r="L10" s="43"/>
      <c r="M10" s="43"/>
      <c r="N10" s="43"/>
      <c r="O10" s="43"/>
      <c r="P10" s="43"/>
      <c r="Q10" s="43"/>
      <c r="R10" s="43"/>
      <c r="S10" s="43"/>
      <c r="T10" s="43"/>
      <c r="U10" s="43" t="s">
        <v>350</v>
      </c>
      <c r="V10" s="43"/>
      <c r="W10" s="43"/>
    </row>
    <row r="11" spans="1:23" x14ac:dyDescent="0.2">
      <c r="A11" s="43"/>
      <c r="B11" s="43"/>
      <c r="C11" s="43"/>
      <c r="D11" s="43"/>
      <c r="E11" s="43"/>
      <c r="F11" s="43" t="s">
        <v>343</v>
      </c>
      <c r="G11" s="43"/>
      <c r="H11" s="43"/>
      <c r="I11" s="43"/>
      <c r="J11" s="43"/>
      <c r="K11" s="43"/>
      <c r="L11" s="43"/>
      <c r="M11" s="43"/>
      <c r="N11" s="43"/>
      <c r="O11" s="43"/>
      <c r="P11" s="43"/>
      <c r="Q11" s="43"/>
      <c r="R11" s="43"/>
      <c r="S11" s="43"/>
      <c r="T11" s="43"/>
      <c r="U11" s="43" t="s">
        <v>380</v>
      </c>
      <c r="V11" s="43"/>
      <c r="W11" s="43"/>
    </row>
    <row r="12" spans="1:23" x14ac:dyDescent="0.2">
      <c r="A12" s="43"/>
      <c r="B12" s="43"/>
      <c r="C12" s="43"/>
      <c r="D12" s="43"/>
      <c r="E12" s="43"/>
      <c r="F12" s="43" t="s">
        <v>348</v>
      </c>
      <c r="G12" s="43"/>
      <c r="H12" s="43"/>
      <c r="I12" s="43"/>
      <c r="J12" s="43"/>
      <c r="K12" s="43"/>
      <c r="L12" s="43"/>
      <c r="M12" s="43"/>
      <c r="N12" s="43"/>
      <c r="O12" s="43"/>
      <c r="P12" s="43"/>
      <c r="Q12" s="43"/>
      <c r="R12" s="43"/>
      <c r="S12" s="43"/>
      <c r="T12" s="43"/>
      <c r="U12" s="43" t="s">
        <v>335</v>
      </c>
      <c r="V12" s="43"/>
      <c r="W12" s="43"/>
    </row>
    <row r="13" spans="1:23" x14ac:dyDescent="0.2">
      <c r="A13" s="43"/>
      <c r="B13" s="43"/>
      <c r="C13" s="43"/>
      <c r="D13" s="43"/>
      <c r="E13" s="43"/>
      <c r="F13" s="43" t="s">
        <v>332</v>
      </c>
      <c r="G13" s="43"/>
      <c r="H13" s="43"/>
      <c r="I13" s="43"/>
      <c r="J13" s="43"/>
      <c r="K13" s="43"/>
      <c r="L13" s="43"/>
      <c r="M13" s="43"/>
      <c r="N13" s="43"/>
      <c r="O13" s="43"/>
      <c r="P13" s="43"/>
      <c r="Q13" s="43"/>
      <c r="R13" s="43"/>
      <c r="S13" s="43"/>
      <c r="T13" s="43"/>
      <c r="U13" s="43" t="s">
        <v>336</v>
      </c>
      <c r="V13" s="43"/>
      <c r="W13" s="43"/>
    </row>
    <row r="14" spans="1:23" x14ac:dyDescent="0.2">
      <c r="A14" s="43"/>
      <c r="B14" s="43"/>
      <c r="C14" s="43"/>
      <c r="D14" s="43"/>
      <c r="E14" s="43"/>
      <c r="F14" s="43" t="s">
        <v>347</v>
      </c>
      <c r="G14" s="43"/>
      <c r="H14" s="43"/>
      <c r="I14" s="43"/>
      <c r="J14" s="43"/>
      <c r="K14" s="43"/>
      <c r="L14" s="43"/>
      <c r="M14" s="43"/>
      <c r="N14" s="43"/>
      <c r="O14" s="43"/>
      <c r="P14" s="43"/>
      <c r="Q14" s="43"/>
      <c r="R14" s="43"/>
      <c r="S14" s="43"/>
      <c r="T14" s="43"/>
      <c r="U14" s="43" t="s">
        <v>358</v>
      </c>
      <c r="V14" s="43"/>
      <c r="W14" s="43"/>
    </row>
    <row r="15" spans="1:23" x14ac:dyDescent="0.2">
      <c r="A15" s="43"/>
      <c r="B15" s="43"/>
      <c r="C15" s="43"/>
      <c r="D15" s="43"/>
      <c r="E15" s="43"/>
      <c r="F15" s="43" t="s">
        <v>328</v>
      </c>
      <c r="G15" s="43"/>
      <c r="H15" s="43"/>
      <c r="I15" s="43"/>
      <c r="J15" s="43"/>
      <c r="K15" s="43"/>
      <c r="L15" s="43"/>
      <c r="M15" s="43"/>
      <c r="N15" s="43"/>
      <c r="O15" s="43"/>
      <c r="P15" s="43"/>
      <c r="Q15" s="43"/>
      <c r="R15" s="43"/>
      <c r="S15" s="43"/>
      <c r="T15" s="43"/>
      <c r="U15" s="43" t="s">
        <v>377</v>
      </c>
      <c r="V15" s="43"/>
      <c r="W15" s="43"/>
    </row>
    <row r="16" spans="1:23" x14ac:dyDescent="0.2">
      <c r="A16" s="43"/>
      <c r="B16" s="43"/>
      <c r="C16" s="43"/>
      <c r="D16" s="43"/>
      <c r="E16" s="43"/>
      <c r="F16" s="43" t="s">
        <v>341</v>
      </c>
      <c r="G16" s="43"/>
      <c r="H16" s="43"/>
      <c r="I16" s="43"/>
      <c r="J16" s="43"/>
      <c r="K16" s="43"/>
      <c r="L16" s="43"/>
      <c r="M16" s="43"/>
      <c r="N16" s="43"/>
      <c r="O16" s="43"/>
      <c r="P16" s="43"/>
      <c r="Q16" s="43"/>
      <c r="R16" s="43"/>
      <c r="S16" s="43"/>
      <c r="T16" s="43"/>
      <c r="U16" s="43"/>
      <c r="V16" s="43"/>
      <c r="W16" s="43"/>
    </row>
    <row r="17" spans="1:23" x14ac:dyDescent="0.2">
      <c r="A17" s="43"/>
      <c r="B17" s="43"/>
      <c r="C17" s="43"/>
      <c r="D17" s="43"/>
      <c r="E17" s="43"/>
      <c r="F17" s="43" t="s">
        <v>333</v>
      </c>
      <c r="G17" s="43"/>
      <c r="H17" s="43"/>
      <c r="I17" s="43"/>
      <c r="J17" s="43"/>
      <c r="K17" s="43"/>
      <c r="L17" s="43"/>
      <c r="M17" s="43"/>
      <c r="N17" s="43"/>
      <c r="O17" s="43"/>
      <c r="P17" s="43"/>
      <c r="Q17" s="43"/>
      <c r="R17" s="43"/>
      <c r="S17" s="43"/>
      <c r="T17" s="43"/>
      <c r="U17" s="43"/>
      <c r="V17" s="43"/>
      <c r="W17" s="43"/>
    </row>
    <row r="18" spans="1:23" x14ac:dyDescent="0.2">
      <c r="A18" s="43"/>
      <c r="B18" s="43"/>
      <c r="C18" s="43"/>
      <c r="D18" s="43"/>
      <c r="E18" s="43"/>
      <c r="F18" s="43" t="s">
        <v>344</v>
      </c>
      <c r="G18" s="43"/>
      <c r="H18" s="43"/>
      <c r="I18" s="43"/>
      <c r="J18" s="43"/>
      <c r="K18" s="43"/>
      <c r="L18" s="43"/>
      <c r="M18" s="43"/>
      <c r="N18" s="43"/>
      <c r="O18" s="43"/>
      <c r="P18" s="43"/>
      <c r="Q18" s="43"/>
      <c r="R18" s="43"/>
      <c r="S18" s="43"/>
      <c r="T18" s="43"/>
      <c r="U18" s="43"/>
      <c r="V18" s="43"/>
      <c r="W18" s="43"/>
    </row>
    <row r="19" spans="1:23" x14ac:dyDescent="0.2">
      <c r="A19" s="43"/>
      <c r="B19" s="43"/>
      <c r="C19" s="43"/>
      <c r="D19" s="43"/>
      <c r="E19" s="43"/>
      <c r="F19" s="43" t="s">
        <v>376</v>
      </c>
      <c r="G19" s="43"/>
      <c r="H19" s="43"/>
      <c r="I19" s="43"/>
      <c r="J19" s="43"/>
      <c r="K19" s="43"/>
      <c r="L19" s="43"/>
      <c r="M19" s="43"/>
      <c r="N19" s="43"/>
      <c r="O19" s="43"/>
      <c r="P19" s="43"/>
      <c r="Q19" s="43"/>
      <c r="R19" s="43"/>
      <c r="S19" s="43"/>
      <c r="T19" s="43"/>
      <c r="U19" s="43"/>
      <c r="V19" s="43"/>
      <c r="W19" s="43"/>
    </row>
    <row r="20" spans="1:23" ht="14.45" customHeight="1" x14ac:dyDescent="0.2">
      <c r="A20" s="43"/>
      <c r="B20" s="43"/>
      <c r="C20" s="43"/>
      <c r="D20" s="43"/>
      <c r="E20" s="43"/>
      <c r="F20" s="43" t="s">
        <v>334</v>
      </c>
      <c r="G20" s="43"/>
      <c r="H20" s="43"/>
      <c r="I20" s="43"/>
      <c r="J20" s="43"/>
      <c r="K20" s="43"/>
      <c r="L20" s="43"/>
      <c r="M20" s="43"/>
      <c r="N20" s="43"/>
      <c r="O20" s="43"/>
      <c r="P20" s="43"/>
      <c r="Q20" s="43"/>
      <c r="R20" s="43"/>
      <c r="S20" s="43"/>
      <c r="T20" s="43"/>
      <c r="U20" s="43"/>
      <c r="V20" s="43"/>
      <c r="W20" s="43"/>
    </row>
    <row r="21" spans="1:23" ht="14.45" customHeight="1" x14ac:dyDescent="0.2">
      <c r="A21" s="43"/>
      <c r="B21" s="43"/>
      <c r="C21" s="43"/>
      <c r="D21" s="43"/>
      <c r="E21" s="43"/>
      <c r="F21" s="43" t="s">
        <v>352</v>
      </c>
      <c r="G21" s="43"/>
      <c r="H21" s="43"/>
      <c r="I21" s="43"/>
      <c r="J21" s="43"/>
      <c r="K21" s="43"/>
      <c r="L21" s="43"/>
      <c r="M21" s="43"/>
      <c r="N21" s="43"/>
      <c r="O21" s="43"/>
      <c r="P21" s="43"/>
      <c r="Q21" s="43"/>
      <c r="R21" s="43"/>
      <c r="S21" s="43"/>
      <c r="T21" s="43"/>
      <c r="U21" s="43"/>
      <c r="V21" s="43"/>
      <c r="W21" s="43"/>
    </row>
    <row r="22" spans="1:23" x14ac:dyDescent="0.2">
      <c r="A22" s="43"/>
      <c r="B22" s="43"/>
      <c r="C22" s="43"/>
      <c r="D22" s="43"/>
      <c r="E22" s="43"/>
      <c r="F22" s="43" t="s">
        <v>342</v>
      </c>
      <c r="G22" s="43"/>
      <c r="H22" s="43"/>
      <c r="I22" s="43"/>
      <c r="J22" s="43"/>
      <c r="K22" s="43"/>
      <c r="L22" s="43"/>
      <c r="M22" s="43"/>
      <c r="N22" s="43"/>
      <c r="O22" s="43"/>
      <c r="P22" s="43"/>
      <c r="Q22" s="43"/>
      <c r="R22" s="43"/>
      <c r="S22" s="43"/>
      <c r="T22" s="43"/>
      <c r="U22" s="43"/>
      <c r="V22" s="43"/>
      <c r="W22" s="43"/>
    </row>
    <row r="23" spans="1:23" x14ac:dyDescent="0.2">
      <c r="A23" s="43"/>
      <c r="B23" s="43"/>
      <c r="C23" s="43"/>
      <c r="D23" s="43"/>
      <c r="E23" s="43"/>
      <c r="F23" s="43" t="s">
        <v>355</v>
      </c>
      <c r="G23" s="43"/>
      <c r="H23" s="43"/>
      <c r="I23" s="43"/>
      <c r="J23" s="43"/>
      <c r="K23" s="43"/>
      <c r="L23" s="43"/>
      <c r="M23" s="43"/>
      <c r="N23" s="43"/>
      <c r="O23" s="43"/>
      <c r="P23" s="43"/>
      <c r="Q23" s="43"/>
      <c r="R23" s="43"/>
      <c r="S23" s="43"/>
      <c r="T23" s="43"/>
      <c r="U23" s="43"/>
      <c r="V23" s="43"/>
      <c r="W23" s="43"/>
    </row>
    <row r="24" spans="1:23" x14ac:dyDescent="0.2">
      <c r="A24" s="43"/>
      <c r="B24" s="43"/>
      <c r="C24" s="43"/>
      <c r="D24" s="43"/>
      <c r="E24" s="43"/>
      <c r="F24" s="43" t="s">
        <v>350</v>
      </c>
      <c r="G24" s="43"/>
      <c r="H24" s="43"/>
      <c r="I24" s="43"/>
      <c r="J24" s="43"/>
      <c r="K24" s="43"/>
      <c r="L24" s="43"/>
      <c r="M24" s="43"/>
      <c r="N24" s="43"/>
      <c r="O24" s="43"/>
      <c r="P24" s="43"/>
      <c r="Q24" s="43"/>
      <c r="R24" s="43"/>
      <c r="S24" s="43"/>
      <c r="T24" s="43"/>
      <c r="U24" s="43"/>
      <c r="V24" s="43"/>
      <c r="W24" s="43"/>
    </row>
    <row r="25" spans="1:23" x14ac:dyDescent="0.2">
      <c r="A25" s="43"/>
      <c r="B25" s="43"/>
      <c r="C25" s="43"/>
      <c r="D25" s="43"/>
      <c r="E25" s="43"/>
      <c r="F25" s="43" t="s">
        <v>380</v>
      </c>
      <c r="G25" s="43"/>
      <c r="H25" s="43"/>
      <c r="I25" s="43"/>
      <c r="J25" s="43"/>
      <c r="K25" s="43"/>
      <c r="L25" s="43"/>
      <c r="M25" s="43"/>
      <c r="N25" s="43"/>
      <c r="O25" s="43"/>
      <c r="P25" s="43"/>
      <c r="Q25" s="43"/>
      <c r="R25" s="43"/>
      <c r="S25" s="43"/>
      <c r="T25" s="43"/>
      <c r="U25" s="43"/>
      <c r="V25" s="43"/>
      <c r="W25" s="43"/>
    </row>
    <row r="26" spans="1:23" x14ac:dyDescent="0.2">
      <c r="A26" s="43"/>
      <c r="B26" s="43"/>
      <c r="C26" s="43"/>
      <c r="D26" s="43"/>
      <c r="E26" s="43"/>
      <c r="F26" s="43" t="s">
        <v>339</v>
      </c>
      <c r="G26" s="43"/>
      <c r="H26" s="43"/>
      <c r="I26" s="43"/>
      <c r="J26" s="43"/>
      <c r="K26" s="43"/>
      <c r="L26" s="43"/>
      <c r="M26" s="43"/>
      <c r="N26" s="43"/>
      <c r="O26" s="43"/>
      <c r="P26" s="43"/>
      <c r="Q26" s="43"/>
      <c r="R26" s="43"/>
      <c r="S26" s="43"/>
      <c r="T26" s="43"/>
      <c r="U26" s="43"/>
      <c r="V26" s="43"/>
      <c r="W26" s="43"/>
    </row>
    <row r="27" spans="1:23" x14ac:dyDescent="0.2">
      <c r="A27" s="43"/>
      <c r="B27" s="43"/>
      <c r="C27" s="43"/>
      <c r="D27" s="43"/>
      <c r="E27" s="43"/>
      <c r="F27" s="43" t="s">
        <v>356</v>
      </c>
      <c r="G27" s="43"/>
      <c r="H27" s="43"/>
      <c r="I27" s="43"/>
      <c r="J27" s="43"/>
      <c r="K27" s="43"/>
      <c r="L27" s="43"/>
      <c r="M27" s="43"/>
      <c r="N27" s="43"/>
      <c r="O27" s="43"/>
      <c r="P27" s="43"/>
      <c r="Q27" s="43"/>
      <c r="R27" s="43"/>
      <c r="S27" s="43"/>
      <c r="T27" s="43"/>
      <c r="U27" s="43"/>
      <c r="V27" s="43"/>
      <c r="W27" s="43"/>
    </row>
    <row r="28" spans="1:23" x14ac:dyDescent="0.2">
      <c r="A28" s="43"/>
      <c r="B28" s="43"/>
      <c r="C28" s="43"/>
      <c r="D28" s="43"/>
      <c r="E28" s="43"/>
      <c r="F28" s="43" t="s">
        <v>353</v>
      </c>
      <c r="G28" s="43"/>
      <c r="H28" s="43"/>
      <c r="I28" s="43"/>
      <c r="J28" s="43"/>
      <c r="K28" s="43"/>
      <c r="L28" s="43"/>
      <c r="M28" s="43"/>
      <c r="N28" s="43"/>
      <c r="O28" s="43"/>
      <c r="P28" s="43"/>
      <c r="Q28" s="43"/>
      <c r="R28" s="43"/>
      <c r="S28" s="43"/>
      <c r="T28" s="43"/>
      <c r="U28" s="43"/>
      <c r="V28" s="43"/>
      <c r="W28" s="43"/>
    </row>
    <row r="29" spans="1:23" x14ac:dyDescent="0.2">
      <c r="A29" s="43"/>
      <c r="B29" s="43"/>
      <c r="C29" s="43"/>
      <c r="D29" s="43"/>
      <c r="E29" s="43"/>
      <c r="F29" s="43" t="s">
        <v>335</v>
      </c>
      <c r="G29" s="43"/>
      <c r="H29" s="43"/>
      <c r="I29" s="43"/>
      <c r="J29" s="43"/>
      <c r="K29" s="43"/>
      <c r="L29" s="43"/>
      <c r="M29" s="43"/>
      <c r="N29" s="43"/>
      <c r="O29" s="43"/>
      <c r="P29" s="43"/>
      <c r="Q29" s="43"/>
      <c r="R29" s="43"/>
      <c r="S29" s="43"/>
      <c r="T29" s="43"/>
      <c r="U29" s="43"/>
      <c r="V29" s="43"/>
      <c r="W29" s="43"/>
    </row>
    <row r="30" spans="1:23" x14ac:dyDescent="0.2">
      <c r="A30" s="43"/>
      <c r="B30" s="43"/>
      <c r="C30" s="43"/>
      <c r="D30" s="43"/>
      <c r="E30" s="43"/>
      <c r="F30" s="43" t="s">
        <v>357</v>
      </c>
      <c r="G30" s="43"/>
      <c r="H30" s="43"/>
      <c r="I30" s="43"/>
      <c r="J30" s="43"/>
      <c r="K30" s="43"/>
      <c r="L30" s="43"/>
      <c r="M30" s="43"/>
      <c r="N30" s="43"/>
      <c r="O30" s="43"/>
      <c r="P30" s="43"/>
      <c r="Q30" s="43"/>
      <c r="R30" s="43"/>
      <c r="S30" s="43"/>
      <c r="T30" s="43"/>
      <c r="U30" s="43"/>
      <c r="V30" s="43"/>
      <c r="W30" s="43"/>
    </row>
    <row r="31" spans="1:23" x14ac:dyDescent="0.2">
      <c r="A31" s="43"/>
      <c r="B31" s="43"/>
      <c r="C31" s="43"/>
      <c r="D31" s="234"/>
      <c r="E31" s="234"/>
      <c r="F31" s="43" t="s">
        <v>336</v>
      </c>
      <c r="G31" s="234"/>
      <c r="H31" s="234"/>
      <c r="I31" s="234"/>
      <c r="J31" s="234"/>
      <c r="K31" s="234"/>
      <c r="L31" s="43"/>
      <c r="M31" s="43"/>
      <c r="N31" s="43"/>
      <c r="O31" s="43"/>
      <c r="P31" s="43"/>
      <c r="Q31" s="43"/>
      <c r="R31" s="43"/>
      <c r="S31" s="43"/>
      <c r="T31" s="43"/>
      <c r="U31" s="43"/>
      <c r="V31" s="43"/>
      <c r="W31" s="43"/>
    </row>
    <row r="32" spans="1:23" x14ac:dyDescent="0.2">
      <c r="A32" s="43"/>
      <c r="B32" s="43"/>
      <c r="C32" s="43"/>
      <c r="D32" s="43"/>
      <c r="E32" s="43"/>
      <c r="F32" s="43" t="s">
        <v>354</v>
      </c>
      <c r="G32" s="43"/>
      <c r="H32" s="43"/>
      <c r="I32" s="43"/>
      <c r="J32" s="43"/>
      <c r="K32" s="43"/>
      <c r="L32" s="43"/>
      <c r="M32" s="43"/>
      <c r="N32" s="43"/>
      <c r="O32" s="43"/>
      <c r="P32" s="43"/>
      <c r="Q32" s="43"/>
      <c r="R32" s="43"/>
      <c r="S32" s="43"/>
      <c r="T32" s="43"/>
      <c r="U32" s="43"/>
      <c r="V32" s="43"/>
      <c r="W32" s="43"/>
    </row>
    <row r="33" spans="1:23" x14ac:dyDescent="0.2">
      <c r="A33" s="43"/>
      <c r="B33" s="43"/>
      <c r="C33" s="43"/>
      <c r="D33" s="43"/>
      <c r="E33" s="43"/>
      <c r="F33" s="43" t="s">
        <v>340</v>
      </c>
      <c r="G33" s="43"/>
      <c r="H33" s="43"/>
      <c r="I33" s="43"/>
      <c r="J33" s="43"/>
      <c r="K33" s="43"/>
      <c r="L33" s="43"/>
      <c r="M33" s="43"/>
      <c r="N33" s="43"/>
      <c r="O33" s="43"/>
      <c r="P33" s="43"/>
      <c r="Q33" s="43"/>
      <c r="R33" s="43"/>
      <c r="S33" s="43"/>
      <c r="T33" s="43"/>
      <c r="U33" s="43"/>
      <c r="V33" s="43"/>
      <c r="W33" s="43"/>
    </row>
    <row r="34" spans="1:23" x14ac:dyDescent="0.2">
      <c r="A34" s="43"/>
      <c r="B34" s="43"/>
      <c r="C34" s="43"/>
      <c r="D34" s="43"/>
      <c r="E34" s="43"/>
      <c r="F34" s="43" t="s">
        <v>329</v>
      </c>
      <c r="G34" s="43"/>
      <c r="H34" s="43"/>
      <c r="I34" s="43"/>
      <c r="J34" s="43"/>
      <c r="K34" s="43"/>
      <c r="L34" s="43"/>
      <c r="M34" s="43"/>
      <c r="N34" s="43"/>
      <c r="O34" s="43"/>
      <c r="P34" s="43"/>
      <c r="Q34" s="43"/>
      <c r="R34" s="43"/>
      <c r="S34" s="43"/>
      <c r="T34" s="43"/>
      <c r="U34" s="43"/>
      <c r="V34" s="43"/>
      <c r="W34" s="43"/>
    </row>
    <row r="35" spans="1:23" x14ac:dyDescent="0.2">
      <c r="A35" s="43"/>
      <c r="B35" s="43"/>
      <c r="C35" s="43"/>
      <c r="D35" s="43"/>
      <c r="E35" s="43"/>
      <c r="F35" s="43" t="s">
        <v>377</v>
      </c>
      <c r="G35" s="43"/>
      <c r="H35" s="43"/>
      <c r="I35" s="43"/>
      <c r="J35" s="43"/>
      <c r="K35" s="43"/>
      <c r="L35" s="43"/>
      <c r="M35" s="43"/>
      <c r="N35" s="43"/>
      <c r="O35" s="43"/>
      <c r="P35" s="43"/>
      <c r="Q35" s="43"/>
      <c r="R35" s="43"/>
      <c r="S35" s="43"/>
      <c r="T35" s="43"/>
      <c r="U35" s="43"/>
      <c r="V35" s="43"/>
      <c r="W35" s="43"/>
    </row>
    <row r="36" spans="1:23" x14ac:dyDescent="0.2">
      <c r="A36" s="43"/>
      <c r="B36" s="43"/>
      <c r="C36" s="43"/>
      <c r="D36" s="43"/>
      <c r="E36" s="43"/>
      <c r="F36" s="43" t="s">
        <v>346</v>
      </c>
      <c r="G36" s="43"/>
      <c r="H36" s="43"/>
      <c r="I36" s="43"/>
      <c r="J36" s="43"/>
      <c r="K36" s="43"/>
      <c r="L36" s="43"/>
      <c r="M36" s="43"/>
      <c r="N36" s="43"/>
      <c r="O36" s="43"/>
      <c r="P36" s="43"/>
      <c r="Q36" s="43"/>
      <c r="R36" s="43"/>
      <c r="S36" s="43"/>
      <c r="T36" s="43"/>
      <c r="U36" s="43"/>
      <c r="V36" s="43"/>
      <c r="W36" s="43"/>
    </row>
    <row r="37" spans="1:23" x14ac:dyDescent="0.2">
      <c r="A37" s="43"/>
      <c r="B37" s="43"/>
      <c r="C37" s="43"/>
      <c r="D37" s="43"/>
      <c r="E37" s="43"/>
      <c r="F37" s="43" t="s">
        <v>351</v>
      </c>
      <c r="G37" s="43"/>
      <c r="H37" s="43"/>
      <c r="I37" s="43"/>
      <c r="J37" s="43"/>
      <c r="K37" s="43"/>
      <c r="L37" s="43"/>
      <c r="M37" s="43"/>
      <c r="N37" s="43"/>
      <c r="O37" s="43"/>
      <c r="P37" s="43"/>
      <c r="Q37" s="43"/>
      <c r="R37" s="43"/>
      <c r="S37" s="43"/>
      <c r="T37" s="43"/>
      <c r="U37" s="43"/>
      <c r="V37" s="43"/>
      <c r="W37" s="43"/>
    </row>
    <row r="38" spans="1:23" x14ac:dyDescent="0.2">
      <c r="A38" s="43"/>
      <c r="B38" s="43"/>
      <c r="C38" s="43"/>
      <c r="D38" s="43"/>
      <c r="E38" s="43"/>
      <c r="F38" s="43" t="s">
        <v>358</v>
      </c>
      <c r="G38" s="43"/>
      <c r="H38" s="43"/>
      <c r="I38" s="43"/>
      <c r="J38" s="43"/>
      <c r="K38" s="43"/>
      <c r="L38" s="43"/>
      <c r="M38" s="43"/>
      <c r="N38" s="43"/>
      <c r="O38" s="43"/>
      <c r="P38" s="43"/>
      <c r="Q38" s="43"/>
      <c r="R38" s="43"/>
      <c r="S38" s="43"/>
      <c r="T38" s="43"/>
      <c r="U38" s="43"/>
      <c r="V38" s="43"/>
      <c r="W38" s="43"/>
    </row>
    <row r="39" spans="1:23" x14ac:dyDescent="0.2">
      <c r="A39" s="43"/>
      <c r="B39" s="43"/>
      <c r="C39" s="43"/>
      <c r="D39" s="43"/>
      <c r="E39" s="43"/>
      <c r="F39" s="43"/>
      <c r="G39" s="43"/>
      <c r="H39" s="43"/>
      <c r="I39" s="43"/>
      <c r="J39" s="43"/>
      <c r="K39" s="43"/>
      <c r="L39" s="43"/>
      <c r="M39" s="43"/>
      <c r="N39" s="43"/>
      <c r="O39" s="43"/>
      <c r="P39" s="43"/>
      <c r="Q39" s="43"/>
      <c r="R39" s="43"/>
      <c r="S39" s="43"/>
      <c r="T39" s="43"/>
      <c r="U39" s="43"/>
      <c r="V39" s="43"/>
      <c r="W39" s="43"/>
    </row>
  </sheetData>
  <sortState ref="U2:U15">
    <sortCondition ref="U2"/>
  </sortState>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vt:i4>
      </vt:variant>
    </vt:vector>
  </HeadingPairs>
  <TitlesOfParts>
    <vt:vector size="10" baseType="lpstr">
      <vt:lpstr>Deckblatt</vt:lpstr>
      <vt:lpstr>Basic</vt:lpstr>
      <vt:lpstr>EM-System</vt:lpstr>
      <vt:lpstr>Information Security</vt:lpstr>
      <vt:lpstr>Product Safety Management</vt:lpstr>
      <vt:lpstr>ASPICE</vt:lpstr>
      <vt:lpstr>ISO 26262</vt:lpstr>
      <vt:lpstr>Bewertung</vt:lpstr>
      <vt:lpstr>Hilfstabelle</vt:lpstr>
      <vt:lpstr>Deckblatt!Drucktitel</vt:lpstr>
    </vt:vector>
  </TitlesOfParts>
  <Manager/>
  <Company>MEKRA Lang GmbH &amp; Co. KG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Landauer, Sarah</dc:creator>
  <cp:keywords/>
  <dc:description/>
  <cp:lastModifiedBy>Kinzel, Jacqueline</cp:lastModifiedBy>
  <cp:lastPrinted>2023-04-18T07:40:26Z</cp:lastPrinted>
  <dcterms:created xsi:type="dcterms:W3CDTF">2014-08-11T13:40:51Z</dcterms:created>
  <dcterms:modified xsi:type="dcterms:W3CDTF">2025-02-10T13:21:13Z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2021.02.11_Arbeitsversion LSA.xlsx</vt:lpwstr>
  </property>
</Properties>
</file>