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drawings/drawing3.xml" ContentType="application/vnd.openxmlformats-officedocument.drawing+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drawings/drawing4.xml" ContentType="application/vnd.openxmlformats-officedocument.drawing+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drawings/drawing5.xml" ContentType="application/vnd.openxmlformats-officedocument.drawing+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drawings/drawing6.xml" ContentType="application/vnd.openxmlformats-officedocument.drawing+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drawings/drawing7.xml" ContentType="application/vnd.openxmlformats-officedocument.drawing+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showInkAnnotation="0" codeName="DieseArbeitsmappe" defaultThemeVersion="124226"/>
  <mc:AlternateContent xmlns:mc="http://schemas.openxmlformats.org/markup-compatibility/2006">
    <mc:Choice Requires="x15">
      <x15ac:absPath xmlns:x15ac="http://schemas.microsoft.com/office/spreadsheetml/2010/11/ac" url="G:\MLG Temp\Kinzel\"/>
    </mc:Choice>
  </mc:AlternateContent>
  <bookViews>
    <workbookView xWindow="600" yWindow="165" windowWidth="18120" windowHeight="7665" firstSheet="1" activeTab="1"/>
  </bookViews>
  <sheets>
    <sheet name="Deckblatt" sheetId="18" state="hidden" r:id="rId1"/>
    <sheet name="Basis" sheetId="9" r:id="rId2"/>
    <sheet name="UM-System" sheetId="1" r:id="rId3"/>
    <sheet name="Informationssicherheit" sheetId="5" r:id="rId4"/>
    <sheet name="Produktsicherheit" sheetId="19" r:id="rId5"/>
    <sheet name="ASPICE" sheetId="16" r:id="rId6"/>
    <sheet name="ISO 26262" sheetId="17" r:id="rId7"/>
    <sheet name="Bewertung" sheetId="11" state="hidden" r:id="rId8"/>
    <sheet name="Hilfstabelle" sheetId="10" state="hidden" r:id="rId9"/>
  </sheets>
  <definedNames>
    <definedName name="_xlnm.Print_Area" localSheetId="3">Informationssicherheit!#REF!</definedName>
    <definedName name="_xlnm.Print_Titles" localSheetId="0">Deckblatt!$21:$21</definedName>
  </definedNames>
  <calcPr calcId="162913"/>
</workbook>
</file>

<file path=xl/calcChain.xml><?xml version="1.0" encoding="utf-8"?>
<calcChain xmlns="http://schemas.openxmlformats.org/spreadsheetml/2006/main">
  <c r="C13" i="18" l="1"/>
  <c r="I17" i="11" l="1"/>
  <c r="D10" i="18" l="1"/>
  <c r="E10" i="18" l="1"/>
  <c r="K17" i="11"/>
  <c r="C41" i="11" l="1"/>
  <c r="I41" i="11"/>
  <c r="I6" i="11"/>
  <c r="K6" i="11" s="1"/>
  <c r="I7" i="11"/>
  <c r="K7" i="11" s="1"/>
  <c r="I8" i="11"/>
  <c r="K8" i="11" s="1"/>
  <c r="I9" i="11"/>
  <c r="K9" i="11" s="1"/>
  <c r="I5" i="11"/>
  <c r="K5" i="11" s="1"/>
  <c r="C9" i="11"/>
  <c r="C8" i="11"/>
  <c r="H37" i="9"/>
  <c r="F37" i="9"/>
  <c r="E8" i="18"/>
  <c r="E9" i="18"/>
  <c r="E2" i="11"/>
  <c r="I22" i="11" l="1"/>
  <c r="K22" i="11" s="1"/>
  <c r="N9" i="10"/>
  <c r="N8" i="10"/>
  <c r="I21" i="11"/>
  <c r="K21" i="11" s="1"/>
  <c r="C21" i="11"/>
  <c r="C22" i="11"/>
  <c r="N7" i="10"/>
  <c r="I37" i="9"/>
  <c r="K42" i="11" s="1"/>
  <c r="C42" i="11" l="1"/>
  <c r="I42" i="11" s="1"/>
  <c r="C79" i="9" l="1"/>
  <c r="B78" i="9"/>
  <c r="B76" i="9"/>
  <c r="B74" i="9"/>
  <c r="C7" i="11" l="1"/>
  <c r="W9" i="11" l="1"/>
  <c r="V9" i="11"/>
  <c r="U9" i="11"/>
  <c r="T9" i="11"/>
  <c r="W8" i="11"/>
  <c r="V8" i="11"/>
  <c r="U8" i="11"/>
  <c r="T8" i="11"/>
  <c r="T6" i="11"/>
  <c r="U21" i="11" l="1"/>
  <c r="V22" i="11"/>
  <c r="T22" i="11"/>
  <c r="T21" i="11"/>
  <c r="S5" i="11" l="1"/>
  <c r="K41" i="11" l="1"/>
  <c r="G19" i="11"/>
  <c r="C17" i="11"/>
  <c r="A2" i="11" l="1"/>
  <c r="K34" i="11" l="1"/>
  <c r="K36" i="11"/>
  <c r="M76" i="1"/>
  <c r="H77" i="9"/>
  <c r="F77" i="9"/>
  <c r="F75" i="9"/>
  <c r="I19" i="11" s="1"/>
  <c r="K19" i="11" s="1"/>
  <c r="H75" i="9"/>
  <c r="I20" i="11" l="1"/>
  <c r="K20" i="11" s="1"/>
  <c r="C19" i="11"/>
  <c r="C20" i="11"/>
  <c r="I77" i="9"/>
  <c r="R1" i="10" s="1"/>
  <c r="I75" i="9"/>
  <c r="P1" i="10" s="1"/>
  <c r="W20" i="11" l="1"/>
  <c r="R2" i="10"/>
  <c r="R3" i="10"/>
  <c r="W19" i="11"/>
  <c r="P2" i="10"/>
  <c r="P3" i="10"/>
  <c r="U20" i="11"/>
  <c r="V20" i="11"/>
  <c r="U19" i="11"/>
  <c r="V19" i="11"/>
  <c r="T20" i="11"/>
  <c r="T19" i="11"/>
  <c r="F79" i="9"/>
  <c r="E5" i="9" l="1"/>
  <c r="U6" i="11" l="1"/>
  <c r="V6" i="11"/>
  <c r="W6" i="11"/>
  <c r="G15" i="19"/>
  <c r="I18" i="11" s="1"/>
  <c r="K18" i="11" s="1"/>
  <c r="C18" i="11" l="1"/>
  <c r="H142" i="9"/>
  <c r="F142" i="9"/>
  <c r="G35" i="11" l="1"/>
  <c r="I35" i="11"/>
  <c r="K35" i="11" s="1"/>
  <c r="K139" i="9"/>
  <c r="K138" i="9"/>
  <c r="C12" i="11" l="1"/>
  <c r="I12" i="11"/>
  <c r="K12" i="11" s="1"/>
  <c r="I39" i="11"/>
  <c r="K39" i="11" s="1"/>
  <c r="C39" i="11"/>
  <c r="C169" i="9"/>
  <c r="C168" i="9"/>
  <c r="C167" i="9"/>
  <c r="L9" i="5" l="1"/>
  <c r="L14" i="5"/>
  <c r="L15" i="5"/>
  <c r="L20" i="5"/>
  <c r="L25" i="5"/>
  <c r="L26" i="5"/>
  <c r="L31" i="5"/>
  <c r="L32" i="5"/>
  <c r="L38" i="5"/>
  <c r="L39" i="5"/>
  <c r="L40" i="5"/>
  <c r="L45" i="5"/>
  <c r="L46" i="5"/>
  <c r="L47" i="5"/>
  <c r="L52" i="5"/>
  <c r="L53" i="5"/>
  <c r="L58" i="5"/>
  <c r="L63" i="5"/>
  <c r="K9" i="5"/>
  <c r="K8" i="5"/>
  <c r="L8" i="5" s="1"/>
  <c r="K13" i="5"/>
  <c r="L13" i="5" s="1"/>
  <c r="K14" i="5"/>
  <c r="K15" i="5"/>
  <c r="K19" i="5"/>
  <c r="L19" i="5" s="1"/>
  <c r="K20" i="5"/>
  <c r="K24" i="5"/>
  <c r="L24" i="5" s="1"/>
  <c r="K25" i="5"/>
  <c r="K26" i="5"/>
  <c r="K30" i="5"/>
  <c r="L30" i="5" s="1"/>
  <c r="K31" i="5"/>
  <c r="K32" i="5"/>
  <c r="K37" i="5"/>
  <c r="L37" i="5" s="1"/>
  <c r="K38" i="5"/>
  <c r="K39" i="5"/>
  <c r="K40" i="5"/>
  <c r="K45" i="5"/>
  <c r="K46" i="5"/>
  <c r="K47" i="5"/>
  <c r="K51" i="5"/>
  <c r="L51" i="5" s="1"/>
  <c r="K52" i="5"/>
  <c r="K53" i="5"/>
  <c r="K57" i="5"/>
  <c r="L57" i="5" s="1"/>
  <c r="K58" i="5"/>
  <c r="K62" i="5"/>
  <c r="L62" i="5" s="1"/>
  <c r="K63" i="5"/>
  <c r="K64" i="5"/>
  <c r="L64" i="5" s="1"/>
  <c r="K7" i="5"/>
  <c r="L7" i="5" s="1"/>
  <c r="J66" i="5" l="1"/>
  <c r="G20" i="11" l="1"/>
  <c r="J139" i="9"/>
  <c r="J138" i="9"/>
  <c r="H139" i="9"/>
  <c r="H140" i="9"/>
  <c r="H138" i="9"/>
  <c r="F139" i="9"/>
  <c r="F140" i="9"/>
  <c r="F138" i="9"/>
  <c r="H97" i="9"/>
  <c r="H99" i="9"/>
  <c r="H101" i="9"/>
  <c r="H103" i="9"/>
  <c r="H105" i="9"/>
  <c r="H107" i="9"/>
  <c r="H109" i="9"/>
  <c r="H111" i="9"/>
  <c r="H95" i="9"/>
  <c r="F97" i="9"/>
  <c r="F99" i="9"/>
  <c r="F101" i="9"/>
  <c r="F103" i="9"/>
  <c r="F105" i="9"/>
  <c r="F107" i="9"/>
  <c r="F109" i="9"/>
  <c r="F111" i="9"/>
  <c r="F95" i="9"/>
  <c r="I37" i="11" l="1"/>
  <c r="K37" i="11" s="1"/>
  <c r="C37" i="11"/>
  <c r="G30" i="11"/>
  <c r="I30" i="11"/>
  <c r="I38" i="11"/>
  <c r="K38" i="11" s="1"/>
  <c r="C38" i="11"/>
  <c r="G31" i="11"/>
  <c r="I31" i="11"/>
  <c r="K31" i="11" s="1"/>
  <c r="G27" i="11"/>
  <c r="I27" i="11"/>
  <c r="K27" i="11" s="1"/>
  <c r="I11" i="11"/>
  <c r="K11" i="11" s="1"/>
  <c r="C11" i="11"/>
  <c r="G28" i="11"/>
  <c r="I28" i="11"/>
  <c r="K28" i="11" s="1"/>
  <c r="G32" i="11"/>
  <c r="I32" i="11"/>
  <c r="K32" i="11" s="1"/>
  <c r="C13" i="11"/>
  <c r="I13" i="11"/>
  <c r="K13" i="11" s="1"/>
  <c r="I29" i="11"/>
  <c r="K29" i="11" s="1"/>
  <c r="G29" i="11"/>
  <c r="I14" i="11"/>
  <c r="K14" i="11" s="1"/>
  <c r="C14" i="11"/>
  <c r="G25" i="11"/>
  <c r="I25" i="11"/>
  <c r="K24" i="11" s="1"/>
  <c r="G26" i="11"/>
  <c r="I26" i="11"/>
  <c r="K26" i="11" s="1"/>
  <c r="G33" i="11"/>
  <c r="I33" i="11"/>
  <c r="K33" i="11" s="1"/>
  <c r="H73" i="9"/>
  <c r="F73" i="9"/>
  <c r="N2" i="10" l="1"/>
  <c r="N3" i="10"/>
  <c r="N1" i="10"/>
  <c r="K30" i="11"/>
  <c r="J25" i="11"/>
  <c r="U17" i="11"/>
  <c r="U24" i="11" s="1"/>
  <c r="T17" i="11"/>
  <c r="T24" i="11" s="1"/>
  <c r="V17" i="11"/>
  <c r="V24" i="11" s="1"/>
  <c r="W17" i="11"/>
  <c r="W24" i="11" s="1"/>
  <c r="K25" i="11"/>
  <c r="I72" i="1"/>
  <c r="I68" i="1"/>
  <c r="K72" i="1"/>
  <c r="K68" i="1"/>
  <c r="K64" i="1"/>
  <c r="K58" i="1"/>
  <c r="K54" i="1"/>
  <c r="K49" i="1"/>
  <c r="K41" i="1"/>
  <c r="K37" i="1"/>
  <c r="K33" i="1"/>
  <c r="K26" i="1"/>
  <c r="K22" i="1"/>
  <c r="K18" i="1"/>
  <c r="K14" i="1"/>
  <c r="K10" i="1"/>
  <c r="K6" i="1"/>
  <c r="I64" i="1"/>
  <c r="M64" i="1" s="1"/>
  <c r="I58" i="1"/>
  <c r="I54" i="1"/>
  <c r="M54" i="1" s="1"/>
  <c r="I49" i="1"/>
  <c r="M49" i="1" s="1"/>
  <c r="I41" i="1"/>
  <c r="M41" i="1" s="1"/>
  <c r="I37" i="1"/>
  <c r="M37" i="1" s="1"/>
  <c r="I33" i="1"/>
  <c r="M33" i="1" s="1"/>
  <c r="I26" i="1"/>
  <c r="M26" i="1" s="1"/>
  <c r="I22" i="1"/>
  <c r="I18" i="1"/>
  <c r="M18" i="1" s="1"/>
  <c r="I14" i="1"/>
  <c r="I10" i="1"/>
  <c r="M10" i="1" s="1"/>
  <c r="I6" i="1"/>
  <c r="M22" i="1" l="1"/>
  <c r="M14" i="1"/>
  <c r="M58" i="1"/>
  <c r="M72" i="1"/>
  <c r="M68" i="1"/>
  <c r="M6" i="1"/>
  <c r="E27" i="18" l="1"/>
  <c r="D181" i="9" l="1"/>
  <c r="C181" i="9"/>
  <c r="B181" i="9"/>
  <c r="A181" i="9"/>
  <c r="D177" i="9"/>
  <c r="C177" i="9"/>
  <c r="B177" i="9"/>
  <c r="A177" i="9"/>
  <c r="D173" i="9"/>
  <c r="C173" i="9"/>
  <c r="B173" i="9"/>
  <c r="A173" i="9"/>
  <c r="V28" i="11" l="1"/>
  <c r="M16" i="11"/>
  <c r="M15" i="11"/>
  <c r="M14" i="11"/>
  <c r="M13" i="11"/>
  <c r="L14" i="11"/>
  <c r="L16" i="11"/>
  <c r="L15" i="11"/>
  <c r="L13" i="11"/>
  <c r="I15" i="11"/>
  <c r="K15" i="11" s="1"/>
  <c r="C15" i="11"/>
  <c r="J5" i="11" l="1"/>
  <c r="A44" i="11" s="1"/>
  <c r="A48" i="11" s="1"/>
  <c r="F55" i="11" l="1"/>
  <c r="A50" i="11"/>
  <c r="J43" i="11"/>
  <c r="J46" i="11"/>
  <c r="A46" i="11"/>
  <c r="A51" i="11"/>
  <c r="A45" i="11"/>
  <c r="A52" i="11"/>
  <c r="C51" i="9" l="1"/>
  <c r="B51" i="9"/>
  <c r="A51" i="9"/>
  <c r="C47" i="9"/>
  <c r="B47" i="9"/>
  <c r="A47" i="9"/>
</calcChain>
</file>

<file path=xl/sharedStrings.xml><?xml version="1.0" encoding="utf-8"?>
<sst xmlns="http://schemas.openxmlformats.org/spreadsheetml/2006/main" count="1051" uniqueCount="615">
  <si>
    <t>ja</t>
  </si>
  <si>
    <t>nein</t>
  </si>
  <si>
    <t>Richtlinien (z.B. Umweltpolitik, Unternehmens-, Umweltleitlinien)?</t>
  </si>
  <si>
    <t>definiert?</t>
  </si>
  <si>
    <t>Ver- und Entsorgungsprozesse</t>
  </si>
  <si>
    <t>Produkte</t>
  </si>
  <si>
    <t>Konzeption und Entwicklung)?</t>
  </si>
  <si>
    <t>Falls ja, von wem?</t>
  </si>
  <si>
    <t>Interner (unternehmenseigener) Auditor</t>
  </si>
  <si>
    <t>Externer (unternehmensfremder) Auditor</t>
  </si>
  <si>
    <t>informiert und geschult?</t>
  </si>
  <si>
    <t>und Vertragspartnern hin?</t>
  </si>
  <si>
    <t>Datum</t>
  </si>
  <si>
    <t>Unterschrift</t>
  </si>
  <si>
    <t>1. Gibt es eine dokumentierte Informationssicherheitsrichtlinie?</t>
  </si>
  <si>
    <t>Dokumentierte Informationssicherheitsrichtlinie liegt vollständig vor.</t>
  </si>
  <si>
    <t>Dokumentierte Informationssicherheitsrichtlinie z.T. vollständig vor.</t>
  </si>
  <si>
    <t>Es gibt keine dokumentierte Informationssicherheitsrichtlinie.</t>
  </si>
  <si>
    <t>2. Ist das Unternehmen ausreichend vor externen Angriffen geschützt?</t>
  </si>
  <si>
    <t>Aktuelle Firewall- und Antivirensoftware für Client u. Server wird eingesetzt.</t>
  </si>
  <si>
    <t>Nicht aktuelle Firewall- und Antivirensoftware für Client u. Server wird eingesetzt.</t>
  </si>
  <si>
    <t>Es wird keine Firewall- und Antivirensoftware eingesetzt.</t>
  </si>
  <si>
    <t>3. Erfolgt eine tägliche Datensicherung?</t>
  </si>
  <si>
    <t>Periodische voll/inkrementell.</t>
  </si>
  <si>
    <t>Datensicherung erfolgt nur sporadisch.</t>
  </si>
  <si>
    <t>4. Wie ist die Berechtigungsvergabe zu elektronischen Daten geregelt?</t>
  </si>
  <si>
    <t>Berechtigungen werden gesteuert erteilt. Einrichtung nur durch Admin möglich.</t>
  </si>
  <si>
    <t>Berechtigungen werden auf Zuruf erteilt. Einrichtung nur durch Admin möglich.</t>
  </si>
  <si>
    <t>Keine Berechtigungsstruktur vorhanden.</t>
  </si>
  <si>
    <t>5. Werden regelmäßig Sicherheitsupdates (Microsoft, etc.) auf die Server / Clients eingespielt?</t>
  </si>
  <si>
    <t>Sicherheitsupdates werden regelmäßig und zeitnah eingespielt.</t>
  </si>
  <si>
    <t>Sicherheitsupdates werden sporadisch eingespielt.</t>
  </si>
  <si>
    <t>Sicherheitsupdates werden kaum oder gar nicht eingespielt.</t>
  </si>
  <si>
    <t>Eine geschützte FTP-Verbindung ist verfügbar und die Weitergabe der Daten ist geregelt.</t>
  </si>
  <si>
    <t>Eine geschützte FTP-Verbindung ist verfügbar und wird genutzt.</t>
  </si>
  <si>
    <t>Die Weitergabe vertraulicher Daten ist schriftlich geregelt.</t>
  </si>
  <si>
    <t>7. Werden Musterteile gesichert und vor dem Zugriff Dritter geschützt gelagert?</t>
  </si>
  <si>
    <t>Eine geschützte Lagermöglichkeit ist vorhanden und wird genutzt.</t>
  </si>
  <si>
    <t>Musterteile werden separat gelagert, ein Zugriff Dritter ist aber möglich.</t>
  </si>
  <si>
    <t>Musterteile werden frei zugänglich gelagert.</t>
  </si>
  <si>
    <t>8. Wie ist der Zutritt auf das Betriebsgelände geregelt? Ist ein unbefugter Zutritt möglich?</t>
  </si>
  <si>
    <t>Betriebsgelände ist komplett eingezäunt. Zugang nur über besetzte Pforte möglich.</t>
  </si>
  <si>
    <t>Betriebsgelände ist frei zugänglich, Zugang zu den Gebäuden nur über besetzte Pforte.</t>
  </si>
  <si>
    <t>Zugang zu Betriebsgelände ist ungeschützt möglich. Gebäude können betreten werden.</t>
  </si>
  <si>
    <t>9. Gibt es für die IT eine funktionierende USV (Unterbrechungsfreie Stromversorgung)?</t>
  </si>
  <si>
    <t>10. Stehen die Server in einem geschützten Raum (Zugriff, Feuer, etc.)?</t>
  </si>
  <si>
    <t>Server stehen in einem separaten, vor Feuer und Zugriff geschützten Raum.</t>
  </si>
  <si>
    <t>Server stehen in einem vor Zugriff geschützten Raum, jedoch kein Feuerschutz.</t>
  </si>
  <si>
    <t>Server stehen frei zugänglich ohne jeglichen Schutz.</t>
  </si>
  <si>
    <t>und ist die Weitergabe vertraulicher Daten schriftlich geregelt?</t>
  </si>
  <si>
    <t>6. Gibt es geschützte Übermittlungsmöglichkeiten für den Datenaustausch mit Lieferanten</t>
  </si>
  <si>
    <t>Firmenname</t>
  </si>
  <si>
    <t>DUNS-Nummer</t>
  </si>
  <si>
    <t>Adresse</t>
  </si>
  <si>
    <t>Zusatz</t>
  </si>
  <si>
    <t>Homepage</t>
  </si>
  <si>
    <t>Konzern-/Gruppenangehörigkeit</t>
  </si>
  <si>
    <t>Nennen Sie hier bitte ggf. den vollständigen Namen des Konzerns/der Gruppe.</t>
  </si>
  <si>
    <t>Tochtergesellschaften</t>
  </si>
  <si>
    <t>Standort 2</t>
  </si>
  <si>
    <t>Standort 3</t>
  </si>
  <si>
    <t>Standort 4</t>
  </si>
  <si>
    <t>Anzahl Mitarbeiter (gesamt)</t>
  </si>
  <si>
    <t>Position</t>
  </si>
  <si>
    <t>Name</t>
  </si>
  <si>
    <t>Kontaktdaten</t>
  </si>
  <si>
    <t>Geschäftsführung</t>
  </si>
  <si>
    <t>Vertrieb</t>
  </si>
  <si>
    <t>Projektmanagement</t>
  </si>
  <si>
    <t>Qualität</t>
  </si>
  <si>
    <t>Logistik</t>
  </si>
  <si>
    <t>Falls Sie Ihre Hauswährung in der Liste nicht finden, geben Sie sie bitte hier ein.</t>
  </si>
  <si>
    <t>Bitte geben Sie alle folgenden Zahlen in Ihrer Hauswährung an.</t>
  </si>
  <si>
    <t>Jahresumsatz</t>
  </si>
  <si>
    <t>Investitionsvolumen</t>
  </si>
  <si>
    <t>Sind die von Ihnen angewendeten (integrierten) Managementsysteme oder sonstige Bereiche Ihres Unternehmens zertifiziert?</t>
  </si>
  <si>
    <t>Qualitäts-managementsystem</t>
  </si>
  <si>
    <t>Umwelt-managementsystem</t>
  </si>
  <si>
    <t>Informationssicherheits-managementsystem</t>
  </si>
  <si>
    <t>Funktionale Sicherheit</t>
  </si>
  <si>
    <t>Elektronikfertigung</t>
  </si>
  <si>
    <t>Sonstige</t>
  </si>
  <si>
    <t>Geben Sie hier bitte sonstige Zertifizierungen ein.</t>
  </si>
  <si>
    <t>Denken Sie bitte daran, bei der Rücksendung dieser Lieferantenselbstauskunft Kopien der oben angegebenen Zertifikate mit zu senden.</t>
  </si>
  <si>
    <t>Haben Sie eine Zertifizierung geplant? Wenn ja, wann und nach welcher Norm?</t>
  </si>
  <si>
    <t>Norm/Standard</t>
  </si>
  <si>
    <t>Bitte Plandatum angeben.</t>
  </si>
  <si>
    <t>Geben Sie hier bitte die Norm oder den Standard ein</t>
  </si>
  <si>
    <t>Managementbeauftragten beantworten zu lassen.</t>
  </si>
  <si>
    <t xml:space="preserve">Bitte geben Sie hier andere genutzte Methoden/Abläufe an. </t>
  </si>
  <si>
    <t>Produzieren/Liefern Sie bereits in die Automobilindustrie?</t>
  </si>
  <si>
    <t>Wenn ja, geben Sie bitte den Zulieferstatus an (tier 1, tier 2, etc.):</t>
  </si>
  <si>
    <t>Nennen Sie uns bitte Ihren höchsten Zulieferstatus (= Position in der Lieferkette, vom OEM aus betrachtet).</t>
  </si>
  <si>
    <t>Hauptabnehmer/Kunden (bitte ordnen Sie jeweils einen Umsatzanteil zu):</t>
  </si>
  <si>
    <t>Hauptabnehmer mit Umsatzanteil.</t>
  </si>
  <si>
    <t>Bitte nennen Sie die Produktgruppen, die Bestandteil Ihrer Kernkompetenz sind.</t>
  </si>
  <si>
    <t xml:space="preserve">Welche Produkte Ihres Portfolios sind Ihrer Ansicht nach besonders wettbewerbsfähig? </t>
  </si>
  <si>
    <t>Herausragende und leistungsstarke Produkte Ihrer Produktpalette.</t>
  </si>
  <si>
    <t>Je nach Branche, können zusätzliche Informationen zu von Ihnen eingesetzten Fertigungsverfahren hilfreich sein. Geben Sie diese bitte im folgenden Freitextfeld an.</t>
  </si>
  <si>
    <t>Zum Beispiel über internen/externen Werkzeugbau, Verfügbarkeit von Bestückungsanlagen für Elektronikkomponenten, Möglichkeit des Vergusses von elektronischen Komponenten (HotMelt, etc.).</t>
  </si>
  <si>
    <t>Bitte beschreiben Sie die Laboreinrichtungen und –prüfungen, die Sie in-House durchführen können.</t>
  </si>
  <si>
    <t>Bitte beschreiben Sie die Laboreinrichtungen und –prüfungen, die Sie regelmäßig an externe Partner vergeben und nennen Sie diese.</t>
  </si>
  <si>
    <t>Bitte beschreiben Sie die serienbegleitenden Prüfungen, die Sie in-House durchführen können.</t>
  </si>
  <si>
    <t>Bitte beschreiben Sie die serienbegleitenden Prüfungen, die Sie regelmäßig an externe Partner vergeben und nennen Sie diese.</t>
  </si>
  <si>
    <t>Messen Sie Ihre Kundenzufriedenheit?</t>
  </si>
  <si>
    <t>Wenn ja, bitte nennen Sie uns aktuelle Ergebnisse.</t>
  </si>
  <si>
    <t>Geben Sie bitte das Ergebnis Ihrer letzten Erhebung der Kundenzufriedenheit an.</t>
  </si>
  <si>
    <t>Haben Ihre Kunden eine Lieferantenbewertung?</t>
  </si>
  <si>
    <t>Wenn ja, bitte nennen Sie beispielhaft das von Ihnen erzielte Ergebnis.</t>
  </si>
  <si>
    <t>Geben Sie bitte das Ergebnis der letzten Lieferantenbewertung durch Ihre Kunden an.</t>
  </si>
  <si>
    <t>Bewerten Sie die folgenden Qualitätsziele?</t>
  </si>
  <si>
    <t>Aktueller Zielwert</t>
  </si>
  <si>
    <t>Qualitätskosten (Cost of Quality)</t>
  </si>
  <si>
    <t>Fehlerhafte Teile (in ppm)</t>
  </si>
  <si>
    <t>Wenn ja, nennen Sie uns bitte die Ergebnisse der vergangen drei Jahre.</t>
  </si>
  <si>
    <t>Qualitätskosten</t>
  </si>
  <si>
    <t>Reklamationsrate (bez. auf Σ der Auslieferungen in %)</t>
  </si>
  <si>
    <t>Reklamationsrate</t>
  </si>
  <si>
    <t>ppm</t>
  </si>
  <si>
    <t>Ort, Datum</t>
  </si>
  <si>
    <t>Wählen Sie bitte Ihre Hauswährung aus:</t>
  </si>
  <si>
    <t>EUR</t>
  </si>
  <si>
    <t>USD</t>
  </si>
  <si>
    <t>CHF</t>
  </si>
  <si>
    <t>GBP</t>
  </si>
  <si>
    <t>RMB</t>
  </si>
  <si>
    <t>Andere</t>
  </si>
  <si>
    <t>Bitte wählen Sie aus</t>
  </si>
  <si>
    <t>Ja</t>
  </si>
  <si>
    <t>Nein</t>
  </si>
  <si>
    <t>Wir möchten Sie bitten, die folgenden Fragen von einem</t>
  </si>
  <si>
    <t>Bitte geben Sie (sofern relevant) unter den Punkten 5.2 und 5.3 sowohl elektronisch spezifische (z.B. ICT, AOI, boundary scan, röntgen…) als auch mechanisch spezifische (z.B. Salzsprühnebeltest, Klimawechselschrank, Glanzgradmessung…) Mittel/Prüfungen an, die von Ihnen durchgeführt werden können.</t>
  </si>
  <si>
    <t>ID</t>
  </si>
  <si>
    <t>O.1</t>
  </si>
  <si>
    <t>O.2</t>
  </si>
  <si>
    <t>O.3</t>
  </si>
  <si>
    <t>O.4</t>
  </si>
  <si>
    <t>O.5</t>
  </si>
  <si>
    <t>O.6</t>
  </si>
  <si>
    <t>Status</t>
  </si>
  <si>
    <t>PAM:</t>
  </si>
  <si>
    <t>intacs-ID</t>
  </si>
  <si>
    <t>CL</t>
  </si>
  <si>
    <t>PA 1.1</t>
  </si>
  <si>
    <t>PA 2.1</t>
  </si>
  <si>
    <t>PA 2.2</t>
  </si>
  <si>
    <t>PA 3.1</t>
  </si>
  <si>
    <t>PA 3.2</t>
  </si>
  <si>
    <t>ACQ.4</t>
  </si>
  <si>
    <t>-</t>
  </si>
  <si>
    <t>SYS.2</t>
  </si>
  <si>
    <t>SYS.3</t>
  </si>
  <si>
    <t>SYS.4</t>
  </si>
  <si>
    <t>SYS.5</t>
  </si>
  <si>
    <t>SWE.1</t>
  </si>
  <si>
    <t>SWE.2</t>
  </si>
  <si>
    <t>Software Architectural Design</t>
  </si>
  <si>
    <t>SWE.3</t>
  </si>
  <si>
    <t>Software Det. Design and Unit Constr.</t>
  </si>
  <si>
    <t>SWE.4</t>
  </si>
  <si>
    <t>SWE.5</t>
  </si>
  <si>
    <t>SWE.6</t>
  </si>
  <si>
    <t>SUP.1</t>
  </si>
  <si>
    <t>SUP.8</t>
  </si>
  <si>
    <t>SUP.9</t>
  </si>
  <si>
    <t>SUP.10</t>
  </si>
  <si>
    <t>MAN.3</t>
  </si>
  <si>
    <t>SYS.1</t>
  </si>
  <si>
    <t>SUP.2</t>
  </si>
  <si>
    <t>SUP.4</t>
  </si>
  <si>
    <t>Joint Review</t>
  </si>
  <si>
    <t>MAN.5</t>
  </si>
  <si>
    <t>SPL.2</t>
  </si>
  <si>
    <t>The judgment should be performed by a certified Automotive SPICE lead assessor. If this is not applicable, information about the competencies of the person should be provided additionally.</t>
  </si>
  <si>
    <t>O.7</t>
  </si>
  <si>
    <t>O.8</t>
  </si>
  <si>
    <t>O.9</t>
  </si>
  <si>
    <t>O.10</t>
  </si>
  <si>
    <t>SYS.6</t>
  </si>
  <si>
    <t>HW.1</t>
  </si>
  <si>
    <t>HW.2</t>
  </si>
  <si>
    <t>HW.3</t>
  </si>
  <si>
    <t>HW.4</t>
  </si>
  <si>
    <t>HW.5</t>
  </si>
  <si>
    <t>HW.6</t>
  </si>
  <si>
    <t>HW.7</t>
  </si>
  <si>
    <t>HW.8</t>
  </si>
  <si>
    <t>HW.9</t>
  </si>
  <si>
    <t>HW.10</t>
  </si>
  <si>
    <t>SW.1</t>
  </si>
  <si>
    <t>SW.2</t>
  </si>
  <si>
    <t>SW.3</t>
  </si>
  <si>
    <t>SW.4</t>
  </si>
  <si>
    <t>SW.5</t>
  </si>
  <si>
    <t>SW.6</t>
  </si>
  <si>
    <t>SW.7</t>
  </si>
  <si>
    <t>SW.8</t>
  </si>
  <si>
    <t>SW.9</t>
  </si>
  <si>
    <t>SW.10</t>
  </si>
  <si>
    <t>SUP.3</t>
  </si>
  <si>
    <t>SUP.5</t>
  </si>
  <si>
    <t>SUP.6</t>
  </si>
  <si>
    <t>ASPICE</t>
  </si>
  <si>
    <t>UM-System:</t>
  </si>
  <si>
    <t>QM Zertifizierung:</t>
  </si>
  <si>
    <r>
      <t>1</t>
    </r>
    <r>
      <rPr>
        <b/>
        <sz val="7"/>
        <color rgb="FF0D3174"/>
        <rFont val="Times New Roman"/>
        <family val="1"/>
      </rPr>
      <t xml:space="preserve">         </t>
    </r>
    <r>
      <rPr>
        <b/>
        <sz val="18"/>
        <color rgb="FF0D3174"/>
        <rFont val="Calibri"/>
        <family val="2"/>
      </rPr>
      <t>Overall</t>
    </r>
  </si>
  <si>
    <t>Questions</t>
  </si>
  <si>
    <t>Short answer</t>
  </si>
  <si>
    <t>Details (if your answer is “Yes”)</t>
  </si>
  <si>
    <t>Supplier response</t>
  </si>
  <si>
    <t>Yes</t>
  </si>
  <si>
    <t>Do you have company policies about Automotive SPICE?</t>
  </si>
  <si>
    <t>e.g. Automotive SPICE v.3.1; target capability level of the company</t>
  </si>
  <si>
    <t>Do you establish company rules and processes to comply with the Automotive SPICE requirements?</t>
  </si>
  <si>
    <t>Do you have a function in your organization to implement/maintain the rules and processes?</t>
  </si>
  <si>
    <t>Do you have specific person(s) responsible for the implementation/maintenance?</t>
  </si>
  <si>
    <t>Do you perform audits/ assements according Automotive SPICE on a regular basis?</t>
  </si>
  <si>
    <t>Do you perform distributed development at your company?</t>
  </si>
  <si>
    <t>Please indicated all participating locations, including all areas or departments that contribute to the development of the project/ product, stating extent to which it is responsible (for example; customer project development, platform development, basic SW, application, system test, etc.)</t>
  </si>
  <si>
    <t>Result of recent Automotive SPICE assessment</t>
  </si>
  <si>
    <t>Current evaluation</t>
  </si>
  <si>
    <t>Date of assessment</t>
  </si>
  <si>
    <t>Date of evaluation</t>
  </si>
  <si>
    <t>According to VDA guidelines?</t>
  </si>
  <si>
    <t>Base of evaluation</t>
  </si>
  <si>
    <t>e.g. self-assessment</t>
  </si>
  <si>
    <t>Lead assessor</t>
  </si>
  <si>
    <t>Done by</t>
  </si>
  <si>
    <t>In</t>
  </si>
  <si>
    <t>Process attribute rating</t>
  </si>
  <si>
    <t>Evaluation based on process attributes</t>
  </si>
  <si>
    <t>VDA scope</t>
  </si>
  <si>
    <t>scope?</t>
  </si>
  <si>
    <t>Supplier Monitoring</t>
  </si>
  <si>
    <t>System Requirements Analysis</t>
  </si>
  <si>
    <t>System Architectural Design</t>
  </si>
  <si>
    <t>System Integration and Integration Test</t>
  </si>
  <si>
    <t>System Qualification Test</t>
  </si>
  <si>
    <t>Software Requirements Analysis</t>
  </si>
  <si>
    <t>Software Unit Verification</t>
  </si>
  <si>
    <t>Software Integration and Integration Test</t>
  </si>
  <si>
    <t>Software Qualification Test</t>
  </si>
  <si>
    <t>Quality Assurance</t>
  </si>
  <si>
    <t>Configuration Management</t>
  </si>
  <si>
    <t>Problem Resolution Management</t>
  </si>
  <si>
    <t>Change Request Management</t>
  </si>
  <si>
    <t>Project Management</t>
  </si>
  <si>
    <t>VDA scope extensions (optional)</t>
  </si>
  <si>
    <t>Requirements Elicitation</t>
  </si>
  <si>
    <t>Verification</t>
  </si>
  <si>
    <t>Risk Management</t>
  </si>
  <si>
    <t>Product Release</t>
  </si>
  <si>
    <t>Do you have company policies about ISO26262?</t>
  </si>
  <si>
    <t>What are your policies?</t>
  </si>
  <si>
    <t>Do you establish company rules and processes to comply with the ISO26262 requirements?</t>
  </si>
  <si>
    <t>Do you have education system to secure skills, capabilities, qualifications to comply with the safety life cycle requirements?</t>
  </si>
  <si>
    <t>Do you have quality control system, such as IATF16949 (ISO9001) or equivalent quality control standard?</t>
  </si>
  <si>
    <t>Do you have any confirmation measures (review, audit, assessment)?</t>
  </si>
  <si>
    <t>Do you have confirmation measures review report for the audit or assessment carried out in your company?</t>
  </si>
  <si>
    <t>Do you have certain confirmation measures review method (procedure)?</t>
  </si>
  <si>
    <t>Do you have rules (manual) for the review?</t>
  </si>
  <si>
    <t>Do you check whether your contractor complies with ISO26262, in deciding contractor?</t>
  </si>
  <si>
    <t>Do you perform audits/ assements according ISO 26262 on a regular basis?</t>
  </si>
  <si>
    <t>Do you have a specific system design flow and work product format (template) which comply with the functional safety requirements?</t>
  </si>
  <si>
    <t>Do you have specific rules or guidelines to perform the design jobs?</t>
  </si>
  <si>
    <t>Who (section, group, department or company) is responsible for maintaining the rules or guidelines (documents) for functional safety?</t>
  </si>
  <si>
    <t>Do you have system design guidelines for informal verification method (e.g. SysML, UML) and educate design engineers about the method (ASIL C, D)?</t>
  </si>
  <si>
    <t>Do you educate design engineers about module design method (e.g. hierarchical design, testability) for ASIL C, D?</t>
  </si>
  <si>
    <t>Do you carry out education about safety analysis methods (e.g. FTA, FMEA) for systems?</t>
  </si>
  <si>
    <t>Do you evaluate reliability of tools used for system development?</t>
  </si>
  <si>
    <t>Do you have specific hardware design job flow and work product format (template) which comply with the functional safety requirements?</t>
  </si>
  <si>
    <t>Have you defined and established work product format according to Part 5?</t>
  </si>
  <si>
    <t>Have you defined and established the processes according to Part 5?</t>
  </si>
  <si>
    <t>Do you educate design engineers about reliability design methods (e.g. robust design, hierarchical design)?</t>
  </si>
  <si>
    <t>Do you have record of establishing and implementing education programs concerning reliability?</t>
  </si>
  <si>
    <t>Do you carry out education about safety analysis methods (e.g. FTA, FMEA) for hardware?</t>
  </si>
  <si>
    <t>Do you carry out education about quantitative safety analysis methods (e.g. failure rate evaluation with FMEDA, PMHF) for ASIL (B), C, D?</t>
  </si>
  <si>
    <t>Do you have the education record?</t>
  </si>
  <si>
    <t>How do you evaluate reliability of tools used for system development?</t>
  </si>
  <si>
    <t>When using qualified hardware component, do you follow the procedure and use the method defined by the standard?</t>
  </si>
  <si>
    <r>
      <t>a.</t>
    </r>
    <r>
      <rPr>
        <sz val="7"/>
        <color rgb="FF4B4B4B"/>
        <rFont val="Times New Roman"/>
        <family val="1"/>
      </rPr>
      <t xml:space="preserve">  </t>
    </r>
    <r>
      <rPr>
        <sz val="8"/>
        <color rgb="FF4B4B4B"/>
        <rFont val="Calibri"/>
        <family val="2"/>
      </rPr>
      <t>Do you have hardware component qualification?</t>
    </r>
  </si>
  <si>
    <t>Is verification review method (e.g. inspection procedure) defined and implemented (ASIL C, D)?</t>
  </si>
  <si>
    <t>Do you have inspection procedure review manual, check sheets, review record?</t>
  </si>
  <si>
    <t>Have you established a method for planning hardware test, software-hardware integration test and deciding test items? Do you educate design engineers about the method?</t>
  </si>
  <si>
    <r>
      <t>a.</t>
    </r>
    <r>
      <rPr>
        <sz val="7"/>
        <color rgb="FF4B4B4B"/>
        <rFont val="Times New Roman"/>
        <family val="1"/>
      </rPr>
      <t xml:space="preserve">  </t>
    </r>
    <r>
      <rPr>
        <sz val="8"/>
        <color rgb="FF4B4B4B"/>
        <rFont val="Calibri"/>
        <family val="2"/>
      </rPr>
      <t>Do you have hardware test plan and hardware-software integration test plan?</t>
    </r>
  </si>
  <si>
    <r>
      <t>b.</t>
    </r>
    <r>
      <rPr>
        <sz val="7"/>
        <color rgb="FF4B4B4B"/>
        <rFont val="Times New Roman"/>
        <family val="1"/>
      </rPr>
      <t xml:space="preserve">  </t>
    </r>
    <r>
      <rPr>
        <sz val="8"/>
        <color rgb="FF4B4B4B"/>
        <rFont val="Calibri"/>
        <family val="2"/>
      </rPr>
      <t>Do you educate design engineers about the verification methods of integration/system tests or conduct on-the-job training?</t>
    </r>
  </si>
  <si>
    <t>Does the quality management system control the facilities used for the above tests?</t>
  </si>
  <si>
    <r>
      <t>a.</t>
    </r>
    <r>
      <rPr>
        <sz val="7"/>
        <color rgb="FF4B4B4B"/>
        <rFont val="Times New Roman"/>
        <family val="1"/>
      </rPr>
      <t xml:space="preserve">  </t>
    </r>
    <r>
      <rPr>
        <sz val="8"/>
        <color rgb="FF4B4B4B"/>
        <rFont val="Calibri"/>
        <family val="2"/>
      </rPr>
      <t>Do you have measuring device calibration rules (ISO9001)?</t>
    </r>
  </si>
  <si>
    <r>
      <t>b.</t>
    </r>
    <r>
      <rPr>
        <sz val="7"/>
        <color rgb="FF4B4B4B"/>
        <rFont val="Times New Roman"/>
        <family val="1"/>
      </rPr>
      <t xml:space="preserve">  </t>
    </r>
    <r>
      <rPr>
        <sz val="8"/>
        <color rgb="FF4B4B4B"/>
        <rFont val="Calibri"/>
        <family val="2"/>
      </rPr>
      <t>Do the calibrated devices have the calibration stickers (ISO9001)?</t>
    </r>
  </si>
  <si>
    <t>Do you have specific software design flow and work product format (template) which comply with the functional safety requirements?</t>
  </si>
  <si>
    <t>Have you defined and established work product format according to Part 6?</t>
  </si>
  <si>
    <t>Have you defined and established processes according to Part 6?</t>
  </si>
  <si>
    <t>Have you established the development language coding guidelines? Do you educate design engineers about the guidelines?</t>
  </si>
  <si>
    <r>
      <t>a.</t>
    </r>
    <r>
      <rPr>
        <sz val="7"/>
        <color rgb="FF4B4B4B"/>
        <rFont val="Times New Roman"/>
        <family val="1"/>
      </rPr>
      <t xml:space="preserve">  </t>
    </r>
    <r>
      <rPr>
        <sz val="8"/>
        <color rgb="FF4B4B4B"/>
        <rFont val="Calibri"/>
        <family val="2"/>
      </rPr>
      <t>Do you carry out processes according to Automotive SPICE (what is your target level)?</t>
    </r>
  </si>
  <si>
    <r>
      <t>b.</t>
    </r>
    <r>
      <rPr>
        <sz val="7"/>
        <color rgb="FF4B4B4B"/>
        <rFont val="Times New Roman"/>
        <family val="1"/>
      </rPr>
      <t xml:space="preserve">  </t>
    </r>
    <r>
      <rPr>
        <sz val="8"/>
        <color rgb="FF4B4B4B"/>
        <rFont val="Calibri"/>
        <family val="2"/>
      </rPr>
      <t>Is your source code written in MISRA-C?</t>
    </r>
  </si>
  <si>
    <t>Do you have software design guidelines for informal verification method (e.g. SysML, UML) and educate design engineers about the method (ASIL B, C, D)?</t>
  </si>
  <si>
    <r>
      <t>a.</t>
    </r>
    <r>
      <rPr>
        <sz val="7"/>
        <color rgb="FF4B4B4B"/>
        <rFont val="Times New Roman"/>
        <family val="1"/>
      </rPr>
      <t xml:space="preserve">  </t>
    </r>
    <r>
      <rPr>
        <sz val="8"/>
        <color rgb="FF4B4B4B"/>
        <rFont val="Calibri"/>
        <family val="2"/>
      </rPr>
      <t>Do you check the design engineer's understanding of specification?</t>
    </r>
  </si>
  <si>
    <r>
      <t>b.</t>
    </r>
    <r>
      <rPr>
        <sz val="7"/>
        <color rgb="FF4B4B4B"/>
        <rFont val="Times New Roman"/>
        <family val="1"/>
      </rPr>
      <t xml:space="preserve">  </t>
    </r>
    <r>
      <rPr>
        <sz val="8"/>
        <color rgb="FF4B4B4B"/>
        <rFont val="Calibri"/>
        <family val="2"/>
      </rPr>
      <t>Have you determined informal verification method?</t>
    </r>
  </si>
  <si>
    <t>Do you educate design engineers about design principles required for each ASIL for software architecture design, unit design, implementation and test?</t>
  </si>
  <si>
    <t>Do you explain and educate design engineers about in-house rules and guidelines about functional safety?</t>
  </si>
  <si>
    <t>Do you carry out education about safety analysis methods and dependent failure analysis method (e.g. FTA, FMEA) for software?</t>
  </si>
  <si>
    <t>Is verification review method (e.g. inspection procedure) defined and implemented (ASIL B, C, D)?</t>
  </si>
  <si>
    <t>Have you established a method for planning unit test, software integration test and deciding test items? Do you educate design engineers about the method?</t>
  </si>
  <si>
    <r>
      <t>a.</t>
    </r>
    <r>
      <rPr>
        <sz val="7"/>
        <color rgb="FF4B4B4B"/>
        <rFont val="Times New Roman"/>
        <family val="1"/>
      </rPr>
      <t xml:space="preserve">  </t>
    </r>
    <r>
      <rPr>
        <sz val="8"/>
        <color rgb="FF4B4B4B"/>
        <rFont val="Calibri"/>
        <family val="2"/>
      </rPr>
      <t xml:space="preserve">Do you have software test plan and hardware-software integration test plan? </t>
    </r>
  </si>
  <si>
    <t>Do you have a facility, with which you can conduct tests in a simulated environment similar to the one you want?</t>
  </si>
  <si>
    <t>What type of facility is it (e.g. chassis dynamometer, engine bench, HILS, SILS)?</t>
  </si>
  <si>
    <t>When using qualified software component, do you follow the procedure and use the method defined by the standard?</t>
  </si>
  <si>
    <t>Do you have software component qualification? Who (in-house or third party authority) qualified the component?</t>
  </si>
  <si>
    <t>Do you have an experience of delivering ASIL products to a car manufacturer?</t>
  </si>
  <si>
    <t>Do you have an experience of delivering a product, which complies with ISO26262, to OEM (TIER 1) manufacturer?</t>
  </si>
  <si>
    <t>Did you appoint a safety manager for the required scope of development? Do you have a system to maintain safety processes?</t>
  </si>
  <si>
    <t>Do you have specific standard, procedure or manual to appoint a safety manager?</t>
  </si>
  <si>
    <t xml:space="preserve">Do you establish a system to ensure traceability for safety requirements?  </t>
  </si>
  <si>
    <r>
      <t>a.</t>
    </r>
    <r>
      <rPr>
        <sz val="7"/>
        <color rgb="FF4B4B4B"/>
        <rFont val="Times New Roman"/>
        <family val="1"/>
      </rPr>
      <t xml:space="preserve">  </t>
    </r>
    <r>
      <rPr>
        <sz val="8"/>
        <color rgb="FF4B4B4B"/>
        <rFont val="Calibri"/>
        <family val="2"/>
      </rPr>
      <t>How do you check traceability for safety target, functional safety requirements, and technical safety requirements?</t>
    </r>
  </si>
  <si>
    <r>
      <t>b.</t>
    </r>
    <r>
      <rPr>
        <sz val="7"/>
        <color rgb="FF4B4B4B"/>
        <rFont val="Times New Roman"/>
        <family val="1"/>
      </rPr>
      <t xml:space="preserve">  </t>
    </r>
    <r>
      <rPr>
        <sz val="8"/>
        <color rgb="FF4B4B4B"/>
        <rFont val="Calibri"/>
        <family val="2"/>
      </rPr>
      <t>How do you manage traceability if a change is made?</t>
    </r>
  </si>
  <si>
    <t>Have you established a system to place work product under configuration management (e.g. IATF16949, ISO10007, and ISO/IEC12207)?</t>
  </si>
  <si>
    <t>Do you use work product management (record) together with quality management system (e.g. IATF16949, ISO10007, and ISO/IEC12207)?</t>
  </si>
  <si>
    <t>Have you established change management system for work product and safety requirements?</t>
  </si>
  <si>
    <t>What type of change management (tool) is it?</t>
  </si>
  <si>
    <t>Have you established document management system (document number, version update) for work products and reports?</t>
  </si>
  <si>
    <t>What type of document management (tool) is it?</t>
  </si>
  <si>
    <t>ASPICE:</t>
  </si>
  <si>
    <t>ISO 26262:</t>
  </si>
  <si>
    <t>Basis LSA</t>
  </si>
  <si>
    <t>UM-System</t>
  </si>
  <si>
    <t>Informationssicherheit</t>
  </si>
  <si>
    <t>Deckblatt</t>
  </si>
  <si>
    <t>1. Orientiert sich ihr Unternehmen im Umweltschutz an schriftlich festgelegten</t>
  </si>
  <si>
    <t>3. Werden Unternehmenspolitik und Umweltziele Ihres Unternehmens veröffentlicht?</t>
  </si>
  <si>
    <t>Wenn ja, bitte Link einfügen:</t>
  </si>
  <si>
    <t>bewertet und stets aktualisiert?</t>
  </si>
  <si>
    <t xml:space="preserve">2. Haben Sie in Ihrem Unternehmen Ziele zur Verbesserung des Umweltschutzes </t>
  </si>
  <si>
    <t>5.  Sind Ihnen die Umweltaspekte Ihres Unternehmens bekannt und werden diese</t>
  </si>
  <si>
    <t>8. Sind Umweltschutzaspekte fester Bestandteil Ihrer Produktplanung (z.B. Design,</t>
  </si>
  <si>
    <t>12. Werden Umweltschutzmaßnahmen in Ihrem Unternehmen regelmäßig auditiert?</t>
  </si>
  <si>
    <t>14. Wirken Sie auf die Verbesserung des Umweltschutzes bei Ihren Lieferanten</t>
  </si>
  <si>
    <t>15. Veröffentlicht Ihr Unternehmen einen Umweltbericht?</t>
  </si>
  <si>
    <t xml:space="preserve">13. Werden Ihre MitarbeiterInnen regelmäßig zum Thema „Umweltschutz“ </t>
  </si>
  <si>
    <t>Tabellenblatt</t>
  </si>
  <si>
    <t>Beschreibung</t>
  </si>
  <si>
    <t>Produktsicherheit</t>
  </si>
  <si>
    <t>Zusatzfragebogen für Lieferanten von Elektronikbauteilen die Einfluss auf die Funktionale-Sicherheit unseres Systems haben.</t>
  </si>
  <si>
    <t>Umweltmanagementsystem bei Lieferanten</t>
  </si>
  <si>
    <t>kommuniziert und sind diese somit bekannt?</t>
  </si>
  <si>
    <t>4. Werden Umweltpolitik und Unternehmensziele an Ihre MitarbeiterInnen</t>
  </si>
  <si>
    <t xml:space="preserve">Wir möchten Sie bitten, die folgenden Fragen von einem Managementbeauftragten </t>
  </si>
  <si>
    <t xml:space="preserve">beantworten zu lassen. </t>
  </si>
  <si>
    <t xml:space="preserve">9. Führen Sie in Ihrem Unternehmen systematisch Risikobewertungen durch um </t>
  </si>
  <si>
    <t>dokumentiert?</t>
  </si>
  <si>
    <t xml:space="preserve">ökologische Auswirkungen frühzeitig zu erkennen und sind die Vorgehensweisen </t>
  </si>
  <si>
    <t xml:space="preserve">11. Ist Ihr Unternehmen mit allen relevanten gesetzlichen Bestimmungern des </t>
  </si>
  <si>
    <t>Umweltrechts vertraut und wird Rechtssicherheit gewährleistet?</t>
  </si>
  <si>
    <t xml:space="preserve">10. Veröffentlichen Sie Daten zu Emissionen, Ressourvenverbrauch, </t>
  </si>
  <si>
    <t>Abfall und Recycling?</t>
  </si>
  <si>
    <r>
      <t>1</t>
    </r>
    <r>
      <rPr>
        <b/>
        <sz val="7"/>
        <color rgb="FF0D3174"/>
        <rFont val="Calibri"/>
        <family val="2"/>
        <scheme val="minor"/>
      </rPr>
      <t xml:space="preserve">         </t>
    </r>
    <r>
      <rPr>
        <b/>
        <sz val="18"/>
        <color rgb="FF0D3174"/>
        <rFont val="Calibri"/>
        <family val="2"/>
        <scheme val="minor"/>
      </rPr>
      <t>Firmendaten</t>
    </r>
  </si>
  <si>
    <r>
      <t>2</t>
    </r>
    <r>
      <rPr>
        <b/>
        <sz val="7"/>
        <color rgb="FF0D3174"/>
        <rFont val="Calibri"/>
        <family val="2"/>
        <scheme val="minor"/>
      </rPr>
      <t xml:space="preserve">         </t>
    </r>
    <r>
      <rPr>
        <b/>
        <sz val="18"/>
        <color rgb="FF0D3174"/>
        <rFont val="Calibri"/>
        <family val="2"/>
        <scheme val="minor"/>
      </rPr>
      <t>Finanzdaten</t>
    </r>
  </si>
  <si>
    <r>
      <t>1.</t>
    </r>
    <r>
      <rPr>
        <b/>
        <sz val="7"/>
        <color rgb="FF4B4B4B"/>
        <rFont val="Calibri"/>
        <family val="2"/>
        <scheme val="minor"/>
      </rPr>
      <t xml:space="preserve">    </t>
    </r>
    <r>
      <rPr>
        <sz val="12"/>
        <color rgb="FF4B4B4B"/>
        <rFont val="Calibri"/>
        <family val="2"/>
        <scheme val="minor"/>
      </rPr>
      <t>Gibt es einen Code of Conduct, der für das Unternehmen selbst, aber auch für Geschäftspartner gilt?</t>
    </r>
  </si>
  <si>
    <r>
      <t>2.</t>
    </r>
    <r>
      <rPr>
        <b/>
        <sz val="7"/>
        <color rgb="FF4B4B4B"/>
        <rFont val="Calibri"/>
        <family val="2"/>
        <scheme val="minor"/>
      </rPr>
      <t xml:space="preserve">    </t>
    </r>
    <r>
      <rPr>
        <sz val="12"/>
        <color rgb="FF4B4B4B"/>
        <rFont val="Calibri"/>
        <family val="2"/>
        <scheme val="minor"/>
      </rPr>
      <t>Gibt es dokumentierte Richtlinien zur Chancengleichheit und Gleichbehandlung aller Mitarbeiter?</t>
    </r>
  </si>
  <si>
    <r>
      <t>3.</t>
    </r>
    <r>
      <rPr>
        <b/>
        <sz val="7"/>
        <color rgb="FF4B4B4B"/>
        <rFont val="Calibri"/>
        <family val="2"/>
        <scheme val="minor"/>
      </rPr>
      <t xml:space="preserve">    </t>
    </r>
    <r>
      <rPr>
        <sz val="12"/>
        <color rgb="FF4B4B4B"/>
        <rFont val="Calibri"/>
        <family val="2"/>
        <scheme val="minor"/>
      </rPr>
      <t>Ist der Arbeits-, Gesundheits-, Brand- und Umweltschutz gewährleistet?</t>
    </r>
  </si>
  <si>
    <r>
      <t>4.</t>
    </r>
    <r>
      <rPr>
        <b/>
        <sz val="7"/>
        <color rgb="FF4B4B4B"/>
        <rFont val="Calibri"/>
        <family val="2"/>
        <scheme val="minor"/>
      </rPr>
      <t xml:space="preserve">    </t>
    </r>
    <r>
      <rPr>
        <sz val="12"/>
        <color rgb="FF4B4B4B"/>
        <rFont val="Calibri"/>
        <family val="2"/>
        <scheme val="minor"/>
      </rPr>
      <t>Gibt es ein Verbot von Zwangsmaßnahmen und Disziplinarmaßnahmen?</t>
    </r>
  </si>
  <si>
    <r>
      <t>5.</t>
    </r>
    <r>
      <rPr>
        <b/>
        <sz val="7"/>
        <color rgb="FF4B4B4B"/>
        <rFont val="Calibri"/>
        <family val="2"/>
        <scheme val="minor"/>
      </rPr>
      <t xml:space="preserve">    </t>
    </r>
    <r>
      <rPr>
        <sz val="12"/>
        <color rgb="FF4B4B4B"/>
        <rFont val="Calibri"/>
        <family val="2"/>
        <scheme val="minor"/>
      </rPr>
      <t>Gibt es dokumentierte Richtlinien zu Korruption, Geschenken und sonstigen Zuwendungen von/an Geschäftspartner?</t>
    </r>
  </si>
  <si>
    <r>
      <t>6.</t>
    </r>
    <r>
      <rPr>
        <b/>
        <sz val="7"/>
        <color rgb="FF4B4B4B"/>
        <rFont val="Calibri"/>
        <family val="2"/>
        <scheme val="minor"/>
      </rPr>
      <t xml:space="preserve">    </t>
    </r>
    <r>
      <rPr>
        <sz val="12"/>
        <color rgb="FF4B4B4B"/>
        <rFont val="Calibri"/>
        <family val="2"/>
        <scheme val="minor"/>
      </rPr>
      <t>Gibt es regelmäßige interne Audits um die Einhaltung der Compliance-Richtlinien zu überprüfen?</t>
    </r>
  </si>
  <si>
    <r>
      <t>8.</t>
    </r>
    <r>
      <rPr>
        <b/>
        <sz val="7"/>
        <color rgb="FF4B4B4B"/>
        <rFont val="Calibri"/>
        <family val="2"/>
        <scheme val="minor"/>
      </rPr>
      <t xml:space="preserve"> </t>
    </r>
    <r>
      <rPr>
        <sz val="12"/>
        <color rgb="FF4B4B4B"/>
        <rFont val="Calibri"/>
        <family val="2"/>
        <scheme val="minor"/>
      </rPr>
      <t>Gibt es eine Vertrauensperson, an die Hinweise auf Verstöße gegen Unternehmensrichtlinien gegeben werden können?</t>
    </r>
  </si>
  <si>
    <r>
      <t>9.</t>
    </r>
    <r>
      <rPr>
        <b/>
        <sz val="7"/>
        <color rgb="FF4B4B4B"/>
        <rFont val="Calibri"/>
        <family val="2"/>
        <scheme val="minor"/>
      </rPr>
      <t xml:space="preserve"> </t>
    </r>
    <r>
      <rPr>
        <sz val="12"/>
        <color rgb="FF4B4B4B"/>
        <rFont val="Calibri"/>
        <family val="2"/>
        <scheme val="minor"/>
      </rPr>
      <t>Gibt es regelmäßige Arbeitssicherheitsaudits und werden daraus Maßnahmen abgeleitet?</t>
    </r>
  </si>
  <si>
    <r>
      <t>4</t>
    </r>
    <r>
      <rPr>
        <b/>
        <sz val="7"/>
        <color rgb="FF0D3174"/>
        <rFont val="Calibri"/>
        <family val="2"/>
        <scheme val="minor"/>
      </rPr>
      <t xml:space="preserve">         </t>
    </r>
    <r>
      <rPr>
        <b/>
        <sz val="18"/>
        <color rgb="FF0D3174"/>
        <rFont val="Calibri"/>
        <family val="2"/>
        <scheme val="minor"/>
      </rPr>
      <t>Produktions- und Lieferprogramm</t>
    </r>
  </si>
  <si>
    <r>
      <t>5</t>
    </r>
    <r>
      <rPr>
        <b/>
        <sz val="7"/>
        <color rgb="FF0D3174"/>
        <rFont val="Calibri"/>
        <family val="2"/>
        <scheme val="minor"/>
      </rPr>
      <t xml:space="preserve">         </t>
    </r>
    <r>
      <rPr>
        <b/>
        <sz val="18"/>
        <color rgb="FF0D3174"/>
        <rFont val="Calibri"/>
        <family val="2"/>
        <scheme val="minor"/>
      </rPr>
      <t>Prüf- und Messmittel</t>
    </r>
  </si>
  <si>
    <r>
      <t>5.1</t>
    </r>
    <r>
      <rPr>
        <b/>
        <sz val="7"/>
        <color rgb="FF0D3174"/>
        <rFont val="Calibri"/>
        <family val="2"/>
        <scheme val="minor"/>
      </rPr>
      <t xml:space="preserve">      </t>
    </r>
    <r>
      <rPr>
        <b/>
        <sz val="16"/>
        <color rgb="FF0D3174"/>
        <rFont val="Calibri"/>
        <family val="2"/>
        <scheme val="minor"/>
      </rPr>
      <t>Allgemeines und Methoden</t>
    </r>
  </si>
  <si>
    <r>
      <t>1.</t>
    </r>
    <r>
      <rPr>
        <b/>
        <sz val="7"/>
        <color rgb="FF4B4B4B"/>
        <rFont val="Calibri"/>
        <family val="2"/>
        <scheme val="minor"/>
      </rPr>
      <t xml:space="preserve">    </t>
    </r>
    <r>
      <rPr>
        <sz val="12"/>
        <color rgb="FF4B4B4B"/>
        <rFont val="Calibri"/>
        <family val="2"/>
        <scheme val="minor"/>
      </rPr>
      <t>Welche der folgenden Methoden/Abläufe werden bei Ihnen angewendet?</t>
    </r>
  </si>
  <si>
    <r>
      <t>5.2</t>
    </r>
    <r>
      <rPr>
        <b/>
        <sz val="7"/>
        <color rgb="FF0D3174"/>
        <rFont val="Calibri"/>
        <family val="2"/>
        <scheme val="minor"/>
      </rPr>
      <t xml:space="preserve">      </t>
    </r>
    <r>
      <rPr>
        <b/>
        <sz val="16"/>
        <color rgb="FF0D3174"/>
        <rFont val="Calibri"/>
        <family val="2"/>
        <scheme val="minor"/>
      </rPr>
      <t>Laboreinrichtungen und –prüfungen</t>
    </r>
  </si>
  <si>
    <r>
      <t>5.2.1</t>
    </r>
    <r>
      <rPr>
        <b/>
        <sz val="7"/>
        <color rgb="FF0D3174"/>
        <rFont val="Calibri"/>
        <family val="2"/>
        <scheme val="minor"/>
      </rPr>
      <t xml:space="preserve">     </t>
    </r>
    <r>
      <rPr>
        <b/>
        <sz val="14"/>
        <color rgb="FF0D3174"/>
        <rFont val="Calibri"/>
        <family val="2"/>
        <scheme val="minor"/>
      </rPr>
      <t>Einrichtungen in-House</t>
    </r>
  </si>
  <si>
    <r>
      <t>5.2.2</t>
    </r>
    <r>
      <rPr>
        <b/>
        <sz val="7"/>
        <color rgb="FF0D3174"/>
        <rFont val="Calibri"/>
        <family val="2"/>
        <scheme val="minor"/>
      </rPr>
      <t xml:space="preserve">     </t>
    </r>
    <r>
      <rPr>
        <b/>
        <sz val="14"/>
        <color rgb="FF0D3174"/>
        <rFont val="Calibri"/>
        <family val="2"/>
        <scheme val="minor"/>
      </rPr>
      <t>Einrichtungen extern</t>
    </r>
  </si>
  <si>
    <r>
      <t>5.3</t>
    </r>
    <r>
      <rPr>
        <b/>
        <sz val="7"/>
        <color rgb="FF0D3174"/>
        <rFont val="Calibri"/>
        <family val="2"/>
        <scheme val="minor"/>
      </rPr>
      <t xml:space="preserve">      </t>
    </r>
    <r>
      <rPr>
        <b/>
        <sz val="16"/>
        <color rgb="FF0D3174"/>
        <rFont val="Calibri"/>
        <family val="2"/>
        <scheme val="minor"/>
      </rPr>
      <t>Serienbegleitende Prüfungen</t>
    </r>
  </si>
  <si>
    <r>
      <t>5.3.1</t>
    </r>
    <r>
      <rPr>
        <b/>
        <sz val="7"/>
        <color rgb="FF0D3174"/>
        <rFont val="Calibri"/>
        <family val="2"/>
        <scheme val="minor"/>
      </rPr>
      <t xml:space="preserve">     </t>
    </r>
    <r>
      <rPr>
        <b/>
        <sz val="14"/>
        <color rgb="FF0D3174"/>
        <rFont val="Calibri"/>
        <family val="2"/>
        <scheme val="minor"/>
      </rPr>
      <t>Prüfungen in-House</t>
    </r>
  </si>
  <si>
    <r>
      <t>5.3.2</t>
    </r>
    <r>
      <rPr>
        <b/>
        <sz val="7"/>
        <color rgb="FF0D3174"/>
        <rFont val="Calibri"/>
        <family val="2"/>
        <scheme val="minor"/>
      </rPr>
      <t xml:space="preserve">     </t>
    </r>
    <r>
      <rPr>
        <b/>
        <sz val="14"/>
        <color rgb="FF0D3174"/>
        <rFont val="Calibri"/>
        <family val="2"/>
        <scheme val="minor"/>
      </rPr>
      <t>Prüfungen extern</t>
    </r>
  </si>
  <si>
    <r>
      <t>6</t>
    </r>
    <r>
      <rPr>
        <b/>
        <sz val="7"/>
        <color rgb="FF0D3174"/>
        <rFont val="Calibri"/>
        <family val="2"/>
        <scheme val="minor"/>
      </rPr>
      <t xml:space="preserve">         </t>
    </r>
    <r>
      <rPr>
        <b/>
        <sz val="18"/>
        <color rgb="FF0D3174"/>
        <rFont val="Calibri"/>
        <family val="2"/>
        <scheme val="minor"/>
      </rPr>
      <t>Allgemeine Qualitäts- und Lieferleistung</t>
    </r>
  </si>
  <si>
    <t xml:space="preserve">Der Datenaustausch erfolgt ungeschützt, z.B. per Email und es gibt keine Vorgabe </t>
  </si>
  <si>
    <t>für den Datenaustausch.</t>
  </si>
  <si>
    <t>Arbeitsanweisung Einkauf:</t>
  </si>
  <si>
    <t xml:space="preserve">Fragebogen </t>
  </si>
  <si>
    <t>Basis:</t>
  </si>
  <si>
    <t>Informationssicherheit:</t>
  </si>
  <si>
    <t xml:space="preserve">Produktsicherheit: </t>
  </si>
  <si>
    <t>Überprüfung ob Deckblatt vollständig ausgefüllt ist.</t>
  </si>
  <si>
    <r>
      <rPr>
        <sz val="12"/>
        <color rgb="FFEA5906"/>
        <rFont val="Calibri"/>
        <family val="2"/>
        <scheme val="minor"/>
      </rPr>
      <t>*</t>
    </r>
    <r>
      <rPr>
        <sz val="12"/>
        <color rgb="FF4B4B4B"/>
        <rFont val="Calibri"/>
        <family val="2"/>
        <scheme val="minor"/>
      </rPr>
      <t>Falls ja, das Deckblatt als erledigt markieren</t>
    </r>
    <r>
      <rPr>
        <b/>
        <sz val="12"/>
        <color rgb="FF4B4B4B"/>
        <rFont val="Calibri"/>
        <family val="2"/>
        <scheme val="minor"/>
      </rPr>
      <t xml:space="preserve"> </t>
    </r>
    <r>
      <rPr>
        <b/>
        <sz val="12"/>
        <color rgb="FFC00000"/>
        <rFont val="Calibri"/>
        <family val="2"/>
        <scheme val="minor"/>
      </rPr>
      <t xml:space="preserve">(Achtung: nach Setzten des Hakens </t>
    </r>
  </si>
  <si>
    <r>
      <rPr>
        <b/>
        <sz val="12"/>
        <color rgb="FFEA5906"/>
        <rFont val="Calibri"/>
        <family val="2"/>
        <scheme val="minor"/>
      </rPr>
      <t>*</t>
    </r>
    <r>
      <rPr>
        <b/>
        <sz val="12"/>
        <color rgb="FF4B4B4B"/>
        <rFont val="Calibri"/>
        <family val="2"/>
        <scheme val="minor"/>
      </rPr>
      <t xml:space="preserve">Deckblatt vollständig ausgefüllt </t>
    </r>
  </si>
  <si>
    <t>Produktsicherheitsmanagement</t>
  </si>
  <si>
    <t>▲- Indicates Stopping Parameter.  Action plan due immediately</t>
  </si>
  <si>
    <t>Nr.</t>
  </si>
  <si>
    <t>Fragen</t>
  </si>
  <si>
    <t>Antwort des Lieferanten</t>
  </si>
  <si>
    <t>NA</t>
  </si>
  <si>
    <t>Observations</t>
  </si>
  <si>
    <t>Haben Sie Unternehmensrichtlinien zur Produktsicherheit?</t>
  </si>
  <si>
    <t>Legen Sie Unternehmensregeln und -prozesse fest, um die Anforderungen an die Produktsicherheit einzuhalten?</t>
  </si>
  <si>
    <t>Not 
Applicable</t>
  </si>
  <si>
    <t>Low
Risk</t>
  </si>
  <si>
    <t>No
Risk</t>
  </si>
  <si>
    <t>Medium 
Risk</t>
  </si>
  <si>
    <t>High Risk/
No Evidence</t>
  </si>
  <si>
    <t>Note : 
3 = Low Risk, best in product safety practice, benchmarking level
2 = They have a good product safety practice in place
1 = They have an ok product safety practice in place and needs improvement
0 = No practice in product safety place, needs immediate actions</t>
  </si>
  <si>
    <r>
      <t>1</t>
    </r>
    <r>
      <rPr>
        <b/>
        <sz val="7"/>
        <color rgb="FF0D3174"/>
        <rFont val="Calibri"/>
        <family val="2"/>
        <scheme val="minor"/>
      </rPr>
      <t xml:space="preserve">         </t>
    </r>
    <r>
      <rPr>
        <b/>
        <sz val="18"/>
        <color rgb="FF0D3174"/>
        <rFont val="Calibri"/>
        <family val="2"/>
        <scheme val="minor"/>
      </rPr>
      <t xml:space="preserve">Overall </t>
    </r>
  </si>
  <si>
    <r>
      <t>1</t>
    </r>
    <r>
      <rPr>
        <b/>
        <sz val="7"/>
        <color rgb="FF0D3174"/>
        <rFont val="Calibri"/>
        <family val="2"/>
        <scheme val="minor"/>
      </rPr>
      <t xml:space="preserve">         </t>
    </r>
    <r>
      <rPr>
        <b/>
        <sz val="18"/>
        <color rgb="FF0D3174"/>
        <rFont val="Calibri"/>
        <family val="2"/>
        <scheme val="minor"/>
      </rPr>
      <t>Resspective process capability</t>
    </r>
  </si>
  <si>
    <t>Basis Informationen Lieferant</t>
  </si>
  <si>
    <t xml:space="preserve">Bewertung </t>
  </si>
  <si>
    <r>
      <t>2.</t>
    </r>
    <r>
      <rPr>
        <b/>
        <sz val="7"/>
        <color rgb="FF4B4B4B"/>
        <rFont val="Calibri"/>
        <family val="2"/>
        <scheme val="minor"/>
      </rPr>
      <t xml:space="preserve">    </t>
    </r>
    <r>
      <rPr>
        <sz val="12"/>
        <color rgb="FF4B4B4B"/>
        <rFont val="Calibri"/>
        <family val="2"/>
        <scheme val="minor"/>
      </rPr>
      <t>Werden eingehende Waren (Teile, Komponenten, Baugruppen) einer 
unverzüglichen Qualitätsprüfung unterzogen?</t>
    </r>
  </si>
  <si>
    <t>Reklamationsrate 
(bez. auf  Σ der Auslieferungen in %)</t>
  </si>
  <si>
    <t>Gewichtung</t>
  </si>
  <si>
    <t>Bezug Ja</t>
  </si>
  <si>
    <t xml:space="preserve">Bezug nein </t>
  </si>
  <si>
    <t xml:space="preserve">Bewertung: </t>
  </si>
  <si>
    <t>Informationssicherheit bei Lieferanten</t>
  </si>
  <si>
    <t>Bitte geben Sie den vollständigen Namen Ihrer Firma an.</t>
  </si>
  <si>
    <t>Data-Universal-Numbering-System</t>
  </si>
  <si>
    <t>PLZ und Ort</t>
  </si>
  <si>
    <t>Land</t>
  </si>
  <si>
    <t>www.mekra.de</t>
  </si>
  <si>
    <t>Bitte Anzahl eingeben.</t>
  </si>
  <si>
    <t>Straße und Hausnummer</t>
  </si>
  <si>
    <t>FMEA:</t>
  </si>
  <si>
    <t>PPF oder PPAP:</t>
  </si>
  <si>
    <t>8D:</t>
  </si>
  <si>
    <t>IMDS:</t>
  </si>
  <si>
    <t>Automotive Spice:</t>
  </si>
  <si>
    <t>ASPIC:</t>
  </si>
  <si>
    <t>Ergebnis Fragebogen:</t>
  </si>
  <si>
    <t xml:space="preserve">Hardfacts </t>
  </si>
  <si>
    <t xml:space="preserve">Softfacts </t>
  </si>
  <si>
    <t xml:space="preserve">APQP: </t>
  </si>
  <si>
    <t xml:space="preserve">SPC: </t>
  </si>
  <si>
    <t xml:space="preserve">Produktguppe / Kernkompet. </t>
  </si>
  <si>
    <t xml:space="preserve">BEWERTUNG </t>
  </si>
  <si>
    <t>Bitte auswählen</t>
  </si>
  <si>
    <t xml:space="preserve">Details </t>
  </si>
  <si>
    <t>4.1</t>
  </si>
  <si>
    <t>2. Werden eingehende Waren (Teile, Komponenten, Baugruppen) einer unverzüglichen Qualitätsprüfung unterzogen?</t>
  </si>
  <si>
    <t xml:space="preserve">Grund für das Nichtbestehen des Lieferanten </t>
  </si>
  <si>
    <t>Wenn ja, schreiben Sie bitte eine kurze Erklärung
Wenn nein, nennen Sie uns bitte geplante Gegenmaßnahmen</t>
  </si>
  <si>
    <t>muss</t>
  </si>
  <si>
    <t xml:space="preserve">Ergebnis </t>
  </si>
  <si>
    <r>
      <t>7.</t>
    </r>
    <r>
      <rPr>
        <b/>
        <sz val="7"/>
        <color rgb="FF4B4B4B"/>
        <rFont val="Calibri"/>
        <family val="2"/>
        <scheme val="minor"/>
      </rPr>
      <t xml:space="preserve">    </t>
    </r>
    <r>
      <rPr>
        <sz val="12"/>
        <color rgb="FF4B4B4B"/>
        <rFont val="Calibri"/>
        <family val="2"/>
        <scheme val="minor"/>
      </rPr>
      <t>Kennt der Lieferant alle Produktionsstandorte seiner direkten Unterlieferanten?</t>
    </r>
  </si>
  <si>
    <t>Beim versenden der LSA darauf hinweisen, dass zusätzlich zu einem unterzeichneten Exemplar (z. B. als PDF), die ausgefüllten Fragebögen auch im ursprünglichen Dateiformat (Excel) benötigt werden.</t>
  </si>
  <si>
    <t xml:space="preserve"> ist die Bearbeitung des Deckblattes nicht mehr möglich!)</t>
  </si>
  <si>
    <t xml:space="preserve">Nennen Sie hier bitte ggf. den vollständigen Namen der Tochtergesellschaften </t>
  </si>
  <si>
    <t>Bitte nennen Sie uns im Folgenden die Kontaktdaten der zuständigen Ansprechpartner
aus den entsprechenden Bereichen (Telefon und E-Mailadresse).</t>
  </si>
  <si>
    <t>Bereich 
(z.B. QM, UM, …)</t>
  </si>
  <si>
    <t>Fragebogen für alle potenziellen Lieferanten zur Produktsicherheit.</t>
  </si>
  <si>
    <t>Zusatzfragebogen für Lieferanten ohne Informationssicherheits- managementsystem (ISO 27001 oder TISAX).</t>
  </si>
  <si>
    <t>Zusatzfragebogen für Lieferanten ohne Umweltmanagementsystem 
(ISO 14001 oder EMAS).</t>
  </si>
  <si>
    <t>Grundlagendokument für alle potenziellen Lieferanten.</t>
  </si>
  <si>
    <t>Name des Ansprechpartner</t>
  </si>
  <si>
    <t>Geben Sie bitte den zu zertifizierenden Bereich Ihres Unternehmens an.</t>
  </si>
  <si>
    <t>Prüfen Sie bei der Auswahl von Lieferanten, ob diese die Produktsicherheitsstandards einhalten?</t>
  </si>
  <si>
    <t>Standort 1</t>
  </si>
  <si>
    <t xml:space="preserve">6. Werden in Ihrem Unternehmen folgende Bereiche regelmäßig auf Ihre </t>
  </si>
  <si>
    <t>Umweltauswirkungen untersucht?</t>
  </si>
  <si>
    <t>Funktion (z.B. Verwaltungsstandort, Produktionsstandort etc.)</t>
  </si>
  <si>
    <t>Gibt es in Ihrem Unternehmen eine Funktion zur Implementierung und Überwachung der festgelegeten Regeln und Prozesse?</t>
  </si>
  <si>
    <t xml:space="preserve">Gibt es bestimmte Personen in Ihrem Unternehmen, die für die Umsetzung der festgelegten Regeln und Prozesse verantwortlich sind? </t>
  </si>
  <si>
    <t>Verfügen Sie über bestimmte Methoden/Maßnahmen, um die Einhaltung der Produktsicherheit zu überprüfen (Audit, Assessment)?</t>
  </si>
  <si>
    <t xml:space="preserve">Gibt es bestimmte Verfahren zur Überprüfung der Wirksamkeit der festglegten Methoden/Maßnahmen. </t>
  </si>
  <si>
    <t xml:space="preserve">Verfügen Sie über ein Schulungssystem, um die nötigen Fertigkeiten, Qualifikationen und Fähigkeiten der Produktsicherheitsanforderungen zu übermitteln und zu sichern. </t>
  </si>
  <si>
    <t>Führen Sie regelmäßig Audits/Assessments durch, um die Einhaltung der Produktsicherheit zu gewährleisten?</t>
  </si>
  <si>
    <t>Telefonnummer</t>
  </si>
  <si>
    <t>E-Mailadresse</t>
  </si>
  <si>
    <t>Produktsicherheit:</t>
  </si>
  <si>
    <t>Auswahlfunktionen bei ASPICE und ISO 26262</t>
  </si>
  <si>
    <t xml:space="preserve">Gesamtbewertung HF </t>
  </si>
  <si>
    <t>MSA:</t>
  </si>
  <si>
    <t>1= Nicht bestanden</t>
  </si>
  <si>
    <t xml:space="preserve">Datum </t>
  </si>
  <si>
    <t>3=Bestanden</t>
  </si>
  <si>
    <t>2= Auflagen</t>
  </si>
  <si>
    <t>Bewertung</t>
  </si>
  <si>
    <t xml:space="preserve">Zusatzpunkte </t>
  </si>
  <si>
    <t>ASPICE &amp; Fusi</t>
  </si>
  <si>
    <t>Fusi</t>
  </si>
  <si>
    <t>Standard</t>
  </si>
  <si>
    <t>Bewertung der Aufstufung</t>
  </si>
  <si>
    <t>Produktgruppen Ihrer Kernkompetenzen.</t>
  </si>
  <si>
    <t xml:space="preserve">Yes </t>
  </si>
  <si>
    <t>No</t>
  </si>
  <si>
    <t xml:space="preserve">a. Do you have any company rules or manual to comply with the functional safety requirements?
b. When did you establish the rules?
c. What kinds of company rules or manual concerning Automotive SPICE do you have?
d. How many pages does the company rules or manual have?
</t>
  </si>
  <si>
    <t>a. When was the last third party audit and assessment in your company? 
b. When was the last internal audit and assessment in your company?
(Please indicate Assessment class according VDA Automotive SPICE Guidelines and category of independence according ISO/ IEC 33002)</t>
  </si>
  <si>
    <t>Please fill with the details.</t>
  </si>
  <si>
    <t>SYS.7</t>
  </si>
  <si>
    <t>SYS.8</t>
  </si>
  <si>
    <t>Have you established a method for planning software-hardware integration test and system test and deciding test items? Do you educate design engineers about the method?</t>
  </si>
  <si>
    <t>Do you educate design engineers about these tests or conduct on-the-job training?</t>
  </si>
  <si>
    <t>SYS.9</t>
  </si>
  <si>
    <t>Are the facilities used for the above tests under the control of quality management system?</t>
  </si>
  <si>
    <t>SYS.10</t>
  </si>
  <si>
    <t>SYS.11</t>
  </si>
  <si>
    <t>SYS.12</t>
  </si>
  <si>
    <r>
      <t>a.</t>
    </r>
    <r>
      <rPr>
        <sz val="7"/>
        <color rgb="FF4B4B4B"/>
        <rFont val="Times New Roman"/>
        <family val="1"/>
      </rPr>
      <t xml:space="preserve">    </t>
    </r>
    <r>
      <rPr>
        <sz val="8"/>
        <color rgb="FF4B4B4B"/>
        <rFont val="Calibri"/>
        <family val="2"/>
      </rPr>
      <t>Do you have any company rules or manual to comply with the functional safety requirements?</t>
    </r>
  </si>
  <si>
    <r>
      <t>b.</t>
    </r>
    <r>
      <rPr>
        <sz val="7"/>
        <color rgb="FF4B4B4B"/>
        <rFont val="Times New Roman"/>
        <family val="1"/>
      </rPr>
      <t xml:space="preserve">    </t>
    </r>
    <r>
      <rPr>
        <sz val="8"/>
        <color rgb="FF4B4B4B"/>
        <rFont val="Calibri"/>
        <family val="2"/>
      </rPr>
      <t>When did you establish the rules?</t>
    </r>
  </si>
  <si>
    <r>
      <t>c.</t>
    </r>
    <r>
      <rPr>
        <sz val="7"/>
        <color rgb="FF4B4B4B"/>
        <rFont val="Times New Roman"/>
        <family val="1"/>
      </rPr>
      <t xml:space="preserve">     </t>
    </r>
    <r>
      <rPr>
        <sz val="8"/>
        <color rgb="FF4B4B4B"/>
        <rFont val="Calibri"/>
        <family val="2"/>
      </rPr>
      <t>What kinds of company rules or manual concerning ISO 26262 do you have?</t>
    </r>
  </si>
  <si>
    <r>
      <t>d.</t>
    </r>
    <r>
      <rPr>
        <sz val="7"/>
        <color rgb="FF4B4B4B"/>
        <rFont val="Times New Roman"/>
        <family val="1"/>
      </rPr>
      <t xml:space="preserve">    </t>
    </r>
    <r>
      <rPr>
        <sz val="8"/>
        <color rgb="FF4B4B4B"/>
        <rFont val="Calibri"/>
        <family val="2"/>
      </rPr>
      <t>How many pages does the company rules or manual have?</t>
    </r>
  </si>
  <si>
    <r>
      <t>a.</t>
    </r>
    <r>
      <rPr>
        <sz val="7"/>
        <color rgb="FF4B4B4B"/>
        <rFont val="Times New Roman"/>
        <family val="1"/>
      </rPr>
      <t xml:space="preserve">  </t>
    </r>
    <r>
      <rPr>
        <sz val="8"/>
        <color rgb="FF4B4B4B"/>
        <rFont val="Calibri"/>
        <family val="2"/>
      </rPr>
      <t>Do you have engineer’ skill/ knowledge evaluation system for the education about functional safety?</t>
    </r>
  </si>
  <si>
    <r>
      <t>b.</t>
    </r>
    <r>
      <rPr>
        <sz val="7"/>
        <color rgb="FF4B4B4B"/>
        <rFont val="Times New Roman"/>
        <family val="1"/>
      </rPr>
      <t xml:space="preserve">  </t>
    </r>
    <r>
      <rPr>
        <sz val="8"/>
        <color rgb="FF4B4B4B"/>
        <rFont val="Calibri"/>
        <family val="2"/>
      </rPr>
      <t>Who (in-house or third party authority) qualifies him/ her as auditor/ assessor for functional safety?</t>
    </r>
  </si>
  <si>
    <r>
      <t>a.</t>
    </r>
    <r>
      <rPr>
        <sz val="7"/>
        <color rgb="FF4B4B4B"/>
        <rFont val="Times New Roman"/>
        <family val="1"/>
      </rPr>
      <t xml:space="preserve">  </t>
    </r>
    <r>
      <rPr>
        <sz val="8"/>
        <color rgb="FF4B4B4B"/>
        <rFont val="Calibri"/>
        <family val="2"/>
      </rPr>
      <t>e.g. IATF16949, ISO9001, IEC61508</t>
    </r>
  </si>
  <si>
    <r>
      <t>b.</t>
    </r>
    <r>
      <rPr>
        <sz val="7"/>
        <color rgb="FF4B4B4B"/>
        <rFont val="Times New Roman"/>
        <family val="1"/>
      </rPr>
      <t xml:space="preserve">  </t>
    </r>
    <r>
      <rPr>
        <sz val="8"/>
        <color rgb="FF4B4B4B"/>
        <rFont val="Calibri"/>
        <family val="2"/>
      </rPr>
      <t>Do you have certificates? (If so, please append a copy of the certificate)</t>
    </r>
  </si>
  <si>
    <r>
      <t>a.</t>
    </r>
    <r>
      <rPr>
        <sz val="7"/>
        <color rgb="FF4B4B4B"/>
        <rFont val="Times New Roman"/>
        <family val="1"/>
      </rPr>
      <t xml:space="preserve">  </t>
    </r>
    <r>
      <rPr>
        <sz val="8"/>
        <color rgb="FF4B4B4B"/>
        <rFont val="Calibri"/>
        <family val="2"/>
      </rPr>
      <t>When was the last third party audit and assessment in your company?</t>
    </r>
  </si>
  <si>
    <r>
      <t>b.</t>
    </r>
    <r>
      <rPr>
        <sz val="7"/>
        <color rgb="FF4B4B4B"/>
        <rFont val="Times New Roman"/>
        <family val="1"/>
      </rPr>
      <t xml:space="preserve">  </t>
    </r>
    <r>
      <rPr>
        <sz val="8"/>
        <color rgb="FF4B4B4B"/>
        <rFont val="Calibri"/>
        <family val="2"/>
      </rPr>
      <t>When was the last internal audit and assessment in your company?</t>
    </r>
  </si>
  <si>
    <r>
      <t>a.</t>
    </r>
    <r>
      <rPr>
        <sz val="7"/>
        <color rgb="FF4B4B4B"/>
        <rFont val="Times New Roman"/>
        <family val="1"/>
      </rPr>
      <t xml:space="preserve">  </t>
    </r>
    <r>
      <rPr>
        <sz val="8"/>
        <color rgb="FF4B4B4B"/>
        <rFont val="Calibri"/>
        <family val="2"/>
      </rPr>
      <t>Do you have record of educating them about informal verification method (SysML, UML)?</t>
    </r>
  </si>
  <si>
    <r>
      <t>b.</t>
    </r>
    <r>
      <rPr>
        <sz val="7"/>
        <color rgb="FF4B4B4B"/>
        <rFont val="Times New Roman"/>
        <family val="1"/>
      </rPr>
      <t xml:space="preserve">  </t>
    </r>
    <r>
      <rPr>
        <sz val="8"/>
        <color rgb="FF4B4B4B"/>
        <rFont val="Calibri"/>
        <family val="2"/>
      </rPr>
      <t>Do you have specific skill levels for the education about informal verification method?</t>
    </r>
  </si>
  <si>
    <r>
      <t>c.</t>
    </r>
    <r>
      <rPr>
        <sz val="7"/>
        <color rgb="FF4B4B4B"/>
        <rFont val="Times New Roman"/>
        <family val="1"/>
      </rPr>
      <t xml:space="preserve">   </t>
    </r>
    <r>
      <rPr>
        <sz val="8"/>
        <color rgb="FF4B4B4B"/>
        <rFont val="Calibri"/>
        <family val="2"/>
      </rPr>
      <t>Do you hire a teacher of informal verification method in-house or from outside?</t>
    </r>
  </si>
  <si>
    <r>
      <t>d.</t>
    </r>
    <r>
      <rPr>
        <sz val="7"/>
        <color rgb="FF4B4B4B"/>
        <rFont val="Times New Roman"/>
        <family val="1"/>
      </rPr>
      <t xml:space="preserve">  </t>
    </r>
    <r>
      <rPr>
        <sz val="8"/>
        <color rgb="FF4B4B4B"/>
        <rFont val="Calibri"/>
        <family val="2"/>
      </rPr>
      <t>Who decides engineers' skill levels for informal verification method?</t>
    </r>
  </si>
  <si>
    <r>
      <t>e.</t>
    </r>
    <r>
      <rPr>
        <sz val="7"/>
        <color rgb="FF4B4B4B"/>
        <rFont val="Times New Roman"/>
        <family val="1"/>
      </rPr>
      <t xml:space="preserve">  </t>
    </r>
    <r>
      <rPr>
        <sz val="8"/>
        <color rgb="FF4B4B4B"/>
        <rFont val="Calibri"/>
        <family val="2"/>
      </rPr>
      <t>Do you specify the expiry date for the skills?</t>
    </r>
  </si>
  <si>
    <r>
      <t>a.</t>
    </r>
    <r>
      <rPr>
        <sz val="7"/>
        <color rgb="FF4B4B4B"/>
        <rFont val="Times New Roman"/>
        <family val="1"/>
      </rPr>
      <t xml:space="preserve">  </t>
    </r>
    <r>
      <rPr>
        <sz val="8"/>
        <color rgb="FF4B4B4B"/>
        <rFont val="Calibri"/>
        <family val="2"/>
      </rPr>
      <t>Do you have specific procedure or manual to maintain development-engineering tools?</t>
    </r>
  </si>
  <si>
    <r>
      <t>b.</t>
    </r>
    <r>
      <rPr>
        <sz val="7"/>
        <color rgb="FF4B4B4B"/>
        <rFont val="Times New Roman"/>
        <family val="1"/>
      </rPr>
      <t xml:space="preserve">  </t>
    </r>
    <r>
      <rPr>
        <sz val="8"/>
        <color rgb="FF4B4B4B"/>
        <rFont val="Calibri"/>
        <family val="2"/>
      </rPr>
      <t>Who and when (how often) maintains the procedure/manual?</t>
    </r>
  </si>
  <si>
    <r>
      <t>c.</t>
    </r>
    <r>
      <rPr>
        <sz val="7"/>
        <color rgb="FF4B4B4B"/>
        <rFont val="Times New Roman"/>
        <family val="1"/>
      </rPr>
      <t xml:space="preserve">   </t>
    </r>
    <r>
      <rPr>
        <sz val="8"/>
        <color rgb="FF4B4B4B"/>
        <rFont val="Calibri"/>
        <family val="2"/>
      </rPr>
      <t>Does certification authority certify the tools?</t>
    </r>
  </si>
  <si>
    <r>
      <t>a.</t>
    </r>
    <r>
      <rPr>
        <sz val="7"/>
        <color rgb="FF4B4B4B"/>
        <rFont val="Times New Roman"/>
        <family val="1"/>
      </rPr>
      <t xml:space="preserve">  </t>
    </r>
    <r>
      <rPr>
        <sz val="8"/>
        <color rgb="FF4B4B4B"/>
        <rFont val="Calibri"/>
        <family val="2"/>
      </rPr>
      <t>Do you have rules or manual defining inspection procedure?</t>
    </r>
  </si>
  <si>
    <r>
      <t>b.</t>
    </r>
    <r>
      <rPr>
        <sz val="7"/>
        <color rgb="FF4B4B4B"/>
        <rFont val="Times New Roman"/>
        <family val="1"/>
      </rPr>
      <t xml:space="preserve">  </t>
    </r>
    <r>
      <rPr>
        <sz val="8"/>
        <color rgb="FF4B4B4B"/>
        <rFont val="Calibri"/>
        <family val="2"/>
      </rPr>
      <t>Do you have verification review rules or manual?</t>
    </r>
  </si>
  <si>
    <r>
      <t>c.</t>
    </r>
    <r>
      <rPr>
        <sz val="7"/>
        <color rgb="FF4B4B4B"/>
        <rFont val="Times New Roman"/>
        <family val="1"/>
      </rPr>
      <t xml:space="preserve">   </t>
    </r>
    <r>
      <rPr>
        <sz val="8"/>
        <color rgb="FF4B4B4B"/>
        <rFont val="Calibri"/>
        <family val="2"/>
      </rPr>
      <t>Do you have the verification review report?</t>
    </r>
  </si>
  <si>
    <r>
      <t>d.</t>
    </r>
    <r>
      <rPr>
        <sz val="7"/>
        <color rgb="FF4B4B4B"/>
        <rFont val="Times New Roman"/>
        <family val="1"/>
      </rPr>
      <t xml:space="preserve">  </t>
    </r>
    <r>
      <rPr>
        <sz val="8"/>
        <color rgb="FF4B4B4B"/>
        <rFont val="Calibri"/>
        <family val="2"/>
      </rPr>
      <t>Is verification reviewed according to the method (e.g. ASIL A: walkthrough, ASIL B, C, D: inspection)?</t>
    </r>
  </si>
  <si>
    <r>
      <t>b.</t>
    </r>
    <r>
      <rPr>
        <sz val="7"/>
        <color rgb="FF4B4B4B"/>
        <rFont val="Times New Roman"/>
        <family val="1"/>
      </rPr>
      <t xml:space="preserve">  </t>
    </r>
    <r>
      <rPr>
        <sz val="8"/>
        <color rgb="FF4B4B4B"/>
        <rFont val="Calibri"/>
        <family val="2"/>
      </rPr>
      <t>Who (in-house or third party authority) qualified the component?</t>
    </r>
  </si>
  <si>
    <r>
      <t>c.</t>
    </r>
    <r>
      <rPr>
        <sz val="7"/>
        <color rgb="FF4B4B4B"/>
        <rFont val="Times New Roman"/>
        <family val="1"/>
      </rPr>
      <t xml:space="preserve">   </t>
    </r>
    <r>
      <rPr>
        <sz val="8"/>
        <color rgb="FF4B4B4B"/>
        <rFont val="Calibri"/>
        <family val="2"/>
      </rPr>
      <t>What program-writing tool do you use?</t>
    </r>
  </si>
  <si>
    <r>
      <t>2</t>
    </r>
    <r>
      <rPr>
        <b/>
        <sz val="7"/>
        <color rgb="FF0D3174"/>
        <rFont val="Times New Roman"/>
        <family val="1"/>
      </rPr>
      <t xml:space="preserve">         </t>
    </r>
    <r>
      <rPr>
        <b/>
        <sz val="18"/>
        <color rgb="FF0D3174"/>
        <rFont val="Calibri"/>
        <family val="2"/>
      </rPr>
      <t>System</t>
    </r>
  </si>
  <si>
    <r>
      <t>3</t>
    </r>
    <r>
      <rPr>
        <b/>
        <sz val="7"/>
        <color rgb="FF0D3174"/>
        <rFont val="Times New Roman"/>
        <family val="1"/>
      </rPr>
      <t xml:space="preserve">         </t>
    </r>
    <r>
      <rPr>
        <b/>
        <sz val="18"/>
        <color rgb="FF0D3174"/>
        <rFont val="Calibri"/>
        <family val="2"/>
      </rPr>
      <t>Hardware</t>
    </r>
  </si>
  <si>
    <r>
      <t>4</t>
    </r>
    <r>
      <rPr>
        <b/>
        <sz val="7"/>
        <color rgb="FF0D3174"/>
        <rFont val="Times New Roman"/>
        <family val="1"/>
      </rPr>
      <t xml:space="preserve">         </t>
    </r>
    <r>
      <rPr>
        <b/>
        <sz val="18"/>
        <color rgb="FF0D3174"/>
        <rFont val="Calibri"/>
        <family val="2"/>
      </rPr>
      <t>Software</t>
    </r>
  </si>
  <si>
    <r>
      <t>5</t>
    </r>
    <r>
      <rPr>
        <b/>
        <sz val="7"/>
        <color rgb="FF0D3174"/>
        <rFont val="Times New Roman"/>
        <family val="1"/>
      </rPr>
      <t xml:space="preserve">         </t>
    </r>
    <r>
      <rPr>
        <b/>
        <sz val="18"/>
        <color rgb="FF0D3174"/>
        <rFont val="Calibri"/>
        <family val="2"/>
      </rPr>
      <t>Supporting Processes</t>
    </r>
  </si>
  <si>
    <t>Questionnaire about Automotive SPICE</t>
  </si>
  <si>
    <t>Questionnaire about ISO 26262</t>
  </si>
  <si>
    <t>Weitere Standorte
(nach Ländern)</t>
  </si>
  <si>
    <r>
      <t>3</t>
    </r>
    <r>
      <rPr>
        <b/>
        <sz val="7"/>
        <color rgb="FF0D3174"/>
        <rFont val="Calibri"/>
        <family val="2"/>
        <scheme val="minor"/>
      </rPr>
      <t xml:space="preserve">         </t>
    </r>
    <r>
      <rPr>
        <b/>
        <sz val="18"/>
        <color rgb="FF0D3174"/>
        <rFont val="Calibri"/>
        <family val="2"/>
        <scheme val="minor"/>
      </rPr>
      <t>Versicherungsdeckung</t>
    </r>
  </si>
  <si>
    <t>Betriebshaftpflichtversicherung:</t>
  </si>
  <si>
    <t xml:space="preserve">Produkthaftpflichtversicherung: </t>
  </si>
  <si>
    <t>Automotive Rückrufversicherung pro Fall 
inkl. Ausbau-, Einbau-, Prüf- und Sortierkosten:</t>
  </si>
  <si>
    <t>Automotive Rückrufversicherung pro Jahr 
inkl. Ausbau-, Einbau-, Prüf- und Sortierkosten:</t>
  </si>
  <si>
    <t xml:space="preserve">Versicherung </t>
  </si>
  <si>
    <t>Verfügbarkeit</t>
  </si>
  <si>
    <t xml:space="preserve">Summe </t>
  </si>
  <si>
    <t xml:space="preserve">Höhe Versicherungssumme </t>
  </si>
  <si>
    <t xml:space="preserve">Bitte geben Sie an, ob Sie einen Deckung der folgenden Versicherungen vorweisen können und falls ja, in welcher Höhe. </t>
  </si>
  <si>
    <t xml:space="preserve">Bitte geben Sie an ob Sie ein  ein hestellendes oder
ein handelndes Unternehemen sind. </t>
  </si>
  <si>
    <t>geplante Warengruppe:</t>
  </si>
  <si>
    <t>genauere Produktbeschreibung:</t>
  </si>
  <si>
    <t xml:space="preserve">Bitte ausfüllen </t>
  </si>
  <si>
    <t xml:space="preserve">Bitte auswählen </t>
  </si>
  <si>
    <t>Dehteile</t>
  </si>
  <si>
    <t xml:space="preserve">Frästeile </t>
  </si>
  <si>
    <t>Stanzteile</t>
  </si>
  <si>
    <t>Biegeteile</t>
  </si>
  <si>
    <t>Aludruckguss</t>
  </si>
  <si>
    <t xml:space="preserve">Federn </t>
  </si>
  <si>
    <t>Granulat</t>
  </si>
  <si>
    <t>Kamera</t>
  </si>
  <si>
    <t xml:space="preserve">Sensorik </t>
  </si>
  <si>
    <t>SMD-Bestückung</t>
  </si>
  <si>
    <t xml:space="preserve">Beschichtungen </t>
  </si>
  <si>
    <t xml:space="preserve">Aktuatoren </t>
  </si>
  <si>
    <t>Rohre</t>
  </si>
  <si>
    <t xml:space="preserve">Stangen </t>
  </si>
  <si>
    <t>Glas</t>
  </si>
  <si>
    <t xml:space="preserve">Kunststoffspritzteile </t>
  </si>
  <si>
    <t xml:space="preserve">Elektronikkomponenten </t>
  </si>
  <si>
    <t xml:space="preserve">Gummiteile </t>
  </si>
  <si>
    <t xml:space="preserve">Dichtungen </t>
  </si>
  <si>
    <t xml:space="preserve">Verpackung </t>
  </si>
  <si>
    <t xml:space="preserve">Folien </t>
  </si>
  <si>
    <t xml:space="preserve">Ettiketten </t>
  </si>
  <si>
    <t>Displays</t>
  </si>
  <si>
    <t>Monitore</t>
  </si>
  <si>
    <t>Zinkdurckguss</t>
  </si>
  <si>
    <t>Klebstoffe</t>
  </si>
  <si>
    <t xml:space="preserve">Schrauben </t>
  </si>
  <si>
    <t>Stahlguss</t>
  </si>
  <si>
    <t>Lichttechnik</t>
  </si>
  <si>
    <t>Schmiertmittel</t>
  </si>
  <si>
    <t>Sintergussteile</t>
  </si>
  <si>
    <t>Sontiges</t>
  </si>
  <si>
    <t>Projektbezogen</t>
  </si>
  <si>
    <t>Projektbezogener Setzteillieferant</t>
  </si>
  <si>
    <t>Erweiterung Portfolio</t>
  </si>
  <si>
    <t xml:space="preserve">Zusatzfragebogen bei Lieferanten die Produkte mit integrierter Software liefern oder Software. </t>
  </si>
  <si>
    <t>Produkthaftpflichtversicherung:</t>
  </si>
  <si>
    <t>erweitere Produkthaftplfichtversicherung
inkl. Ausbau-, Einbau, Prüf- und Sortierkosten:</t>
  </si>
  <si>
    <t>Automotive Rückrufversicherung pro Fall
inkl. Ausbau-, Einbau, Prüf- und Sortierkosten:</t>
  </si>
  <si>
    <t>Automotive Rückrufversicherung pro Jahr
inkl. Ausbau-, Einbau, Prüf- und Sortierkosten:</t>
  </si>
  <si>
    <t>Anforderung nicht erfüllt</t>
  </si>
  <si>
    <t>Anforderung voll erfüllt</t>
  </si>
  <si>
    <t>Händler oder Hersteller:</t>
  </si>
  <si>
    <t>Folgende Auflagen ergeben sich zudem aus der LSA und müssen vor Beauftragung erfüllt/bewertet werden:</t>
  </si>
  <si>
    <t>Bitte senden Sie uns einen Nachweis der vorhandenen Versicherungsdeckung in Form einer aktuell gültigen Versicherungspolice separat als PDF.</t>
  </si>
  <si>
    <t>Mit Ihrer Unterschrift und dem Firmenstempel garantiert die unterzeichnende Person die Richtigkeit Ihrer Angaben für das Dokument "Lieferantenselbstauskunft" nebst Anlagen.</t>
  </si>
  <si>
    <t>Anforderung teilweise erfüllt</t>
  </si>
  <si>
    <t>Produktionsprozesse, ggf. externe Herstellungsprozesse</t>
  </si>
  <si>
    <t xml:space="preserve">7.  Stellen Ihre Produkte, Nebenprodukte oder Abfälle, die bei der Produktion ggf. </t>
  </si>
  <si>
    <t>bei externer Produktion erzeugt werden, ein Umweltrisiko dar?</t>
  </si>
  <si>
    <t>Grund der möglichen Qualifizierung:</t>
  </si>
  <si>
    <t>Erweitere Produkthaftpflichtversicherung inkl. 
Ausbau-, Einbau-, Prüf- und Sortierkosten:</t>
  </si>
  <si>
    <t>Zertifikat:</t>
  </si>
  <si>
    <t>bitte auswählen</t>
  </si>
  <si>
    <t xml:space="preserve">Fusirelevante Warengruppen </t>
  </si>
  <si>
    <t>Kabel</t>
  </si>
  <si>
    <t>Stecker</t>
  </si>
  <si>
    <t>Blinker</t>
  </si>
  <si>
    <t>2=fusirelevant</t>
  </si>
  <si>
    <t>Optik</t>
  </si>
  <si>
    <t xml:space="preserve">Eintragung Warengruppe, genaue Produktbeschreibung und Grund für mögliche Qualitifzierung mit Details. </t>
  </si>
  <si>
    <t>Kommentar</t>
  </si>
  <si>
    <t>Prüfung ob FuSi (ISO 26262) oder ASPICE relevant. Falls ISO 26262 rot wird, ist die Warengruppe fusirelevant (Setzten des Hakens bei ISO 26262).</t>
  </si>
  <si>
    <t xml:space="preserve">- Abschluss Rahmenliefervertrag und Qualitätsicherungsvereinbarung vor Beauftragung. </t>
  </si>
  <si>
    <r>
      <t>1.</t>
    </r>
    <r>
      <rPr>
        <b/>
        <sz val="7"/>
        <color rgb="FF4B4B4B"/>
        <rFont val="Calibri"/>
        <family val="2"/>
        <scheme val="minor"/>
      </rPr>
      <t xml:space="preserve">  </t>
    </r>
    <r>
      <rPr>
        <sz val="12"/>
        <color rgb="FF4B4B4B"/>
        <rFont val="Calibri"/>
        <family val="2"/>
        <scheme val="minor"/>
      </rPr>
      <t>Gibt es einen Code of Conduct, der für das Unternehmen selbst, …</t>
    </r>
  </si>
  <si>
    <r>
      <t>2.</t>
    </r>
    <r>
      <rPr>
        <b/>
        <sz val="7"/>
        <color rgb="FF4B4B4B"/>
        <rFont val="Calibri"/>
        <family val="2"/>
        <scheme val="minor"/>
      </rPr>
      <t>  </t>
    </r>
    <r>
      <rPr>
        <sz val="12"/>
        <color rgb="FF4B4B4B"/>
        <rFont val="Calibri"/>
        <family val="2"/>
        <scheme val="minor"/>
      </rPr>
      <t>Gibt es dokumentierte Richtlinien zur Chancengleichheit und Gleichbehandlung
…</t>
    </r>
  </si>
  <si>
    <r>
      <t>3.</t>
    </r>
    <r>
      <rPr>
        <b/>
        <sz val="7"/>
        <color rgb="FF4B4B4B"/>
        <rFont val="Calibri"/>
        <family val="2"/>
        <scheme val="minor"/>
      </rPr>
      <t xml:space="preserve">  </t>
    </r>
    <r>
      <rPr>
        <sz val="12"/>
        <color rgb="FF4B4B4B"/>
        <rFont val="Calibri"/>
        <family val="2"/>
        <scheme val="minor"/>
      </rPr>
      <t>Ist der Arbeits-, Gesundheits-, Brand- und Umweltschutz gewährleistet?</t>
    </r>
  </si>
  <si>
    <r>
      <t>4.</t>
    </r>
    <r>
      <rPr>
        <b/>
        <sz val="7"/>
        <color rgb="FF4B4B4B"/>
        <rFont val="Calibri"/>
        <family val="2"/>
        <scheme val="minor"/>
      </rPr>
      <t xml:space="preserve">  </t>
    </r>
    <r>
      <rPr>
        <sz val="12"/>
        <color rgb="FF4B4B4B"/>
        <rFont val="Calibri"/>
        <family val="2"/>
        <scheme val="minor"/>
      </rPr>
      <t>Gibt es ein Verbot von Zwangsmaßnahmen und Disziplinarmaßnahmen?</t>
    </r>
  </si>
  <si>
    <r>
      <t>5.</t>
    </r>
    <r>
      <rPr>
        <b/>
        <sz val="7"/>
        <color rgb="FF4B4B4B"/>
        <rFont val="Calibri"/>
        <family val="2"/>
        <scheme val="minor"/>
      </rPr>
      <t xml:space="preserve">  </t>
    </r>
    <r>
      <rPr>
        <sz val="12"/>
        <color rgb="FF4B4B4B"/>
        <rFont val="Calibri"/>
        <family val="2"/>
        <scheme val="minor"/>
      </rPr>
      <t>Gibt es dokumentierte Richtlinien zu Korruption, Geschenken und sonstigen …</t>
    </r>
  </si>
  <si>
    <r>
      <t>6.</t>
    </r>
    <r>
      <rPr>
        <b/>
        <sz val="7"/>
        <color rgb="FF4B4B4B"/>
        <rFont val="Calibri"/>
        <family val="2"/>
        <scheme val="minor"/>
      </rPr>
      <t xml:space="preserve">  </t>
    </r>
    <r>
      <rPr>
        <sz val="12"/>
        <color rgb="FF4B4B4B"/>
        <rFont val="Calibri"/>
        <family val="2"/>
        <scheme val="minor"/>
      </rPr>
      <t>Gibt es regelmäßige interne Audits um die Einhaltung der Compliance-Richtlinien ...</t>
    </r>
  </si>
  <si>
    <r>
      <t>7.</t>
    </r>
    <r>
      <rPr>
        <b/>
        <sz val="7"/>
        <color rgb="FF4B4B4B"/>
        <rFont val="Calibri"/>
        <family val="2"/>
        <scheme val="minor"/>
      </rPr>
      <t xml:space="preserve">  </t>
    </r>
    <r>
      <rPr>
        <sz val="12"/>
        <color rgb="FF4B4B4B"/>
        <rFont val="Calibri"/>
        <family val="2"/>
        <scheme val="minor"/>
      </rPr>
      <t xml:space="preserve">Kennt der Lieferant alle Produktionsstandorte seiner direkten Unterlieferanten? </t>
    </r>
  </si>
  <si>
    <r>
      <t>8.</t>
    </r>
    <r>
      <rPr>
        <b/>
        <sz val="7"/>
        <color rgb="FF4B4B4B"/>
        <rFont val="Calibri"/>
        <family val="2"/>
        <scheme val="minor"/>
      </rPr>
      <t xml:space="preserve"> </t>
    </r>
    <r>
      <rPr>
        <sz val="12"/>
        <color rgb="FF4B4B4B"/>
        <rFont val="Calibri"/>
        <family val="2"/>
        <scheme val="minor"/>
      </rPr>
      <t>Gibt es eine Vertrauensperson, an die Hinweise auf Verstöße gegen …</t>
    </r>
  </si>
  <si>
    <r>
      <t>9.</t>
    </r>
    <r>
      <rPr>
        <b/>
        <sz val="7"/>
        <color rgb="FF4B4B4B"/>
        <rFont val="Calibri"/>
        <family val="2"/>
        <scheme val="minor"/>
      </rPr>
      <t xml:space="preserve"> </t>
    </r>
    <r>
      <rPr>
        <sz val="12"/>
        <color rgb="FF4B4B4B"/>
        <rFont val="Calibri"/>
        <family val="2"/>
        <scheme val="minor"/>
      </rPr>
      <t>Gibt es regelmäßige Arbeitssicherheitsaudits und werden daraus Maßnahmen ...</t>
    </r>
  </si>
  <si>
    <t>interner Ausschuss (in ppm)</t>
  </si>
  <si>
    <t xml:space="preserve">Chemikalien </t>
  </si>
  <si>
    <t>Dieses Dokument enthält Makros. Bitte aktivieren Sie diese vor Bearbeitung. Vielen Dank.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</si>
</sst>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 #,##0\ &quot;€&quot;_-;\-* #,##0\ &quot;€&quot;_-;_-* &quot;-&quot;\ &quot;€&quot;_-;_-@_-"/>
    <numFmt numFmtId="44" formatCode="_-* #,##0.00\ &quot;€&quot;_-;\-* #,##0.00\ &quot;€&quot;_-;_-* &quot;-&quot;??\ &quot;€&quot;_-;_-@_-"/>
    <numFmt numFmtId="164" formatCode="_-* #,##0\ _€_-;\-* #,##0\ _€_-;_-* &quot;-&quot;\ _€_-;_-@_-"/>
    <numFmt numFmtId="165" formatCode="_-* #,##0.00\ _€_-;\-* #,##0.00\ _€_-;_-* &quot;-&quot;??\ _€_-;_-@_-"/>
  </numFmts>
  <fonts count="91" x14ac:knownFonts="1">
    <font>
      <sz val="11"/>
      <color theme="1"/>
      <name val="Arial"/>
      <family val="2"/>
    </font>
    <font>
      <sz val="10"/>
      <color theme="1"/>
      <name val="Arial"/>
      <family val="2"/>
    </font>
    <font>
      <sz val="10"/>
      <name val="Arial"/>
      <family val="2"/>
    </font>
    <font>
      <sz val="11"/>
      <color theme="1"/>
      <name val="Arial"/>
      <family val="2"/>
    </font>
    <font>
      <sz val="10"/>
      <name val="Calibri"/>
      <family val="2"/>
      <scheme val="minor"/>
    </font>
    <font>
      <b/>
      <sz val="10"/>
      <name val="Calibri"/>
      <family val="2"/>
      <scheme val="minor"/>
    </font>
    <font>
      <b/>
      <sz val="11"/>
      <name val="Calibri"/>
      <family val="2"/>
      <scheme val="minor"/>
    </font>
    <font>
      <b/>
      <sz val="18"/>
      <color rgb="FF0D3174"/>
      <name val="Calibri"/>
      <family val="2"/>
    </font>
    <font>
      <b/>
      <sz val="7"/>
      <color rgb="FF0D3174"/>
      <name val="Times New Roman"/>
      <family val="1"/>
    </font>
    <font>
      <sz val="12"/>
      <color rgb="FF4B4B4B"/>
      <name val="Arial"/>
      <family val="2"/>
    </font>
    <font>
      <i/>
      <sz val="11"/>
      <color theme="0" tint="-0.499984740745262"/>
      <name val="Calibri"/>
      <family val="2"/>
      <scheme val="minor"/>
    </font>
    <font>
      <sz val="11"/>
      <color theme="1"/>
      <name val="Calibri"/>
      <family val="2"/>
      <scheme val="minor"/>
    </font>
    <font>
      <b/>
      <sz val="12"/>
      <color rgb="FF4B4B4B"/>
      <name val="Calibri"/>
      <family val="2"/>
    </font>
    <font>
      <sz val="8"/>
      <color rgb="FF4B4B4B"/>
      <name val="Calibri"/>
      <family val="2"/>
    </font>
    <font>
      <sz val="8"/>
      <color rgb="FF4B4B4B"/>
      <name val="MS Gothic"/>
      <family val="3"/>
    </font>
    <font>
      <sz val="7"/>
      <color rgb="FF4B4B4B"/>
      <name val="Times New Roman"/>
      <family val="1"/>
    </font>
    <font>
      <b/>
      <sz val="11"/>
      <color rgb="FFFF0000"/>
      <name val="Calibri"/>
      <family val="2"/>
      <scheme val="minor"/>
    </font>
    <font>
      <b/>
      <sz val="34"/>
      <color rgb="FFEA5906"/>
      <name val="Calibri"/>
      <family val="2"/>
      <scheme val="minor"/>
    </font>
    <font>
      <b/>
      <sz val="16"/>
      <color rgb="FF0D3174"/>
      <name val="Calibri"/>
      <family val="2"/>
      <scheme val="minor"/>
    </font>
    <font>
      <b/>
      <sz val="12"/>
      <color rgb="FF0D3174"/>
      <name val="Calibri"/>
      <family val="2"/>
      <scheme val="minor"/>
    </font>
    <font>
      <b/>
      <sz val="10"/>
      <color rgb="FFFF0000"/>
      <name val="Calibri"/>
      <family val="2"/>
      <scheme val="minor"/>
    </font>
    <font>
      <b/>
      <sz val="11"/>
      <color theme="8" tint="-0.249977111117893"/>
      <name val="Arial"/>
      <family val="2"/>
    </font>
    <font>
      <sz val="10"/>
      <color rgb="FF4B4B4B"/>
      <name val="Calibri"/>
      <family val="2"/>
      <scheme val="minor"/>
    </font>
    <font>
      <sz val="18"/>
      <color rgb="FFEA5906"/>
      <name val="Calibri"/>
      <family val="2"/>
      <scheme val="minor"/>
    </font>
    <font>
      <sz val="11"/>
      <color rgb="FFEA5906"/>
      <name val="Calibri"/>
      <family val="2"/>
      <scheme val="minor"/>
    </font>
    <font>
      <b/>
      <sz val="11"/>
      <color rgb="FFEA5906"/>
      <name val="Calibri"/>
      <family val="2"/>
      <scheme val="minor"/>
    </font>
    <font>
      <b/>
      <sz val="18"/>
      <color rgb="FF0D3174"/>
      <name val="Calibri"/>
      <family val="2"/>
      <scheme val="minor"/>
    </font>
    <font>
      <b/>
      <sz val="7"/>
      <color rgb="FF0D3174"/>
      <name val="Calibri"/>
      <family val="2"/>
      <scheme val="minor"/>
    </font>
    <font>
      <b/>
      <sz val="11"/>
      <color theme="7" tint="-0.249977111117893"/>
      <name val="Calibri"/>
      <family val="2"/>
      <scheme val="minor"/>
    </font>
    <font>
      <sz val="12"/>
      <color rgb="FF4B4B4B"/>
      <name val="Calibri"/>
      <family val="2"/>
      <scheme val="minor"/>
    </font>
    <font>
      <i/>
      <sz val="11"/>
      <color rgb="FF808080"/>
      <name val="Calibri"/>
      <family val="2"/>
      <scheme val="minor"/>
    </font>
    <font>
      <b/>
      <sz val="12"/>
      <color rgb="FF4B4B4B"/>
      <name val="Calibri"/>
      <family val="2"/>
      <scheme val="minor"/>
    </font>
    <font>
      <b/>
      <sz val="14"/>
      <color rgb="FF4B4B4B"/>
      <name val="Calibri"/>
      <family val="2"/>
      <scheme val="minor"/>
    </font>
    <font>
      <sz val="14"/>
      <color rgb="FF4B4B4B"/>
      <name val="Calibri"/>
      <family val="2"/>
      <scheme val="minor"/>
    </font>
    <font>
      <i/>
      <sz val="12"/>
      <color rgb="FF4B4B4B"/>
      <name val="Calibri"/>
      <family val="2"/>
      <scheme val="minor"/>
    </font>
    <font>
      <i/>
      <sz val="11"/>
      <color rgb="FF4B4B4B"/>
      <name val="Calibri"/>
      <family val="2"/>
      <scheme val="minor"/>
    </font>
    <font>
      <b/>
      <sz val="7"/>
      <color rgb="FF4B4B4B"/>
      <name val="Calibri"/>
      <family val="2"/>
      <scheme val="minor"/>
    </font>
    <font>
      <b/>
      <sz val="14"/>
      <color rgb="FF0D3174"/>
      <name val="Calibri"/>
      <family val="2"/>
      <scheme val="minor"/>
    </font>
    <font>
      <b/>
      <sz val="9"/>
      <color rgb="FFFF0000"/>
      <name val="Calibri"/>
      <family val="2"/>
      <scheme val="minor"/>
    </font>
    <font>
      <sz val="10"/>
      <color theme="1"/>
      <name val="Calibri"/>
      <family val="2"/>
      <scheme val="minor"/>
    </font>
    <font>
      <b/>
      <sz val="10"/>
      <color theme="8" tint="-0.249977111117893"/>
      <name val="Calibri"/>
      <family val="2"/>
      <scheme val="minor"/>
    </font>
    <font>
      <sz val="11"/>
      <name val="Calibri"/>
      <family val="2"/>
      <scheme val="minor"/>
    </font>
    <font>
      <sz val="10"/>
      <color theme="0" tint="-0.49995422223578601"/>
      <name val="Calibri"/>
      <family val="2"/>
      <scheme val="minor"/>
    </font>
    <font>
      <b/>
      <sz val="10"/>
      <color theme="7" tint="-0.249977111117893"/>
      <name val="Calibri"/>
      <family val="2"/>
      <scheme val="minor"/>
    </font>
    <font>
      <sz val="12"/>
      <color theme="1"/>
      <name val="Calibri"/>
      <family val="2"/>
      <scheme val="minor"/>
    </font>
    <font>
      <b/>
      <sz val="12"/>
      <color rgb="FFEA5906"/>
      <name val="Calibri"/>
      <family val="2"/>
      <scheme val="minor"/>
    </font>
    <font>
      <b/>
      <sz val="12"/>
      <color rgb="FFC00000"/>
      <name val="Calibri"/>
      <family val="2"/>
      <scheme val="minor"/>
    </font>
    <font>
      <sz val="12"/>
      <color rgb="FFEA5906"/>
      <name val="Calibri"/>
      <family val="2"/>
      <scheme val="minor"/>
    </font>
    <font>
      <b/>
      <sz val="36"/>
      <color rgb="FFEA5906"/>
      <name val="Calibri"/>
      <family val="2"/>
      <scheme val="minor"/>
    </font>
    <font>
      <b/>
      <sz val="11"/>
      <name val="Calibri"/>
      <family val="2"/>
    </font>
    <font>
      <sz val="11"/>
      <name val="Calibri"/>
      <family val="2"/>
    </font>
    <font>
      <sz val="9"/>
      <name val="Calibri"/>
      <family val="2"/>
    </font>
    <font>
      <i/>
      <sz val="11"/>
      <name val="Calibri"/>
      <family val="2"/>
    </font>
    <font>
      <sz val="14"/>
      <color rgb="FF0D3174"/>
      <name val="Calibri"/>
      <family val="2"/>
    </font>
    <font>
      <sz val="12"/>
      <color rgb="FF4B4B4B"/>
      <name val="Calibri"/>
      <family val="2"/>
    </font>
    <font>
      <sz val="12"/>
      <name val="Calibri"/>
      <family val="2"/>
    </font>
    <font>
      <b/>
      <sz val="12"/>
      <name val="Calibri"/>
      <family val="2"/>
    </font>
    <font>
      <b/>
      <sz val="10"/>
      <color rgb="FF4B4B4B"/>
      <name val="Calibri"/>
      <family val="2"/>
      <scheme val="minor"/>
    </font>
    <font>
      <b/>
      <sz val="12"/>
      <color rgb="FFFFFFFF"/>
      <name val="Calibri"/>
      <family val="2"/>
      <scheme val="minor"/>
    </font>
    <font>
      <b/>
      <sz val="8"/>
      <color rgb="FFFFFFFF"/>
      <name val="Calibri"/>
      <family val="2"/>
      <scheme val="minor"/>
    </font>
    <font>
      <sz val="6"/>
      <color rgb="FF4B4B4B"/>
      <name val="Calibri"/>
      <family val="2"/>
      <scheme val="minor"/>
    </font>
    <font>
      <sz val="11"/>
      <color rgb="FF4B4B4B"/>
      <name val="Calibri"/>
      <family val="2"/>
      <scheme val="minor"/>
    </font>
    <font>
      <b/>
      <sz val="8"/>
      <color rgb="FF4B4B4B"/>
      <name val="Calibri"/>
      <family val="2"/>
      <scheme val="minor"/>
    </font>
    <font>
      <strike/>
      <sz val="8"/>
      <color rgb="FF4B4B4B"/>
      <name val="Calibri"/>
      <family val="2"/>
      <scheme val="minor"/>
    </font>
    <font>
      <sz val="8"/>
      <color rgb="FF4B4B4B"/>
      <name val="Calibri"/>
      <family val="2"/>
      <scheme val="minor"/>
    </font>
    <font>
      <i/>
      <sz val="8"/>
      <color rgb="FF4B4B4B"/>
      <name val="Calibri"/>
      <family val="2"/>
      <scheme val="minor"/>
    </font>
    <font>
      <b/>
      <sz val="18"/>
      <color rgb="FFEA5906"/>
      <name val="Calibri"/>
      <family val="2"/>
      <scheme val="minor"/>
    </font>
    <font>
      <b/>
      <sz val="12"/>
      <color rgb="FFFF0000"/>
      <name val="Calibri"/>
      <family val="2"/>
    </font>
    <font>
      <b/>
      <sz val="18"/>
      <color rgb="FFEA5906"/>
      <name val="Calibri"/>
      <family val="2"/>
    </font>
    <font>
      <sz val="11"/>
      <color rgb="FF000000"/>
      <name val="Arial"/>
      <family val="2"/>
    </font>
    <font>
      <b/>
      <sz val="11"/>
      <color rgb="FF4B4B4B"/>
      <name val="Calibri"/>
      <family val="2"/>
      <scheme val="minor"/>
    </font>
    <font>
      <sz val="12"/>
      <name val="Calibri"/>
      <family val="2"/>
      <scheme val="minor"/>
    </font>
    <font>
      <b/>
      <sz val="14"/>
      <color theme="0"/>
      <name val="Calibri"/>
      <family val="2"/>
      <scheme val="minor"/>
    </font>
    <font>
      <sz val="11"/>
      <color theme="0" tint="-0.499984740745262"/>
      <name val="Calibri"/>
      <family val="2"/>
    </font>
    <font>
      <i/>
      <sz val="11"/>
      <color theme="0" tint="-0.499984740745262"/>
      <name val="Calibri"/>
      <family val="2"/>
    </font>
    <font>
      <sz val="9"/>
      <color rgb="FF4B4B4B"/>
      <name val="Calibri"/>
      <family val="2"/>
      <scheme val="minor"/>
    </font>
    <font>
      <i/>
      <sz val="9"/>
      <color theme="0" tint="-0.499984740745262"/>
      <name val="Calibri"/>
      <family val="2"/>
      <scheme val="minor"/>
    </font>
    <font>
      <sz val="9"/>
      <color theme="0" tint="-0.499984740745262"/>
      <name val="Calibri"/>
      <family val="2"/>
      <scheme val="minor"/>
    </font>
    <font>
      <sz val="11"/>
      <color rgb="FF4B4B4B"/>
      <name val="Calibri"/>
      <family val="2"/>
    </font>
    <font>
      <i/>
      <sz val="11"/>
      <color theme="1"/>
      <name val="Arial"/>
      <family val="2"/>
    </font>
    <font>
      <b/>
      <i/>
      <sz val="12"/>
      <color rgb="FF4B4B4B"/>
      <name val="Calibri"/>
      <family val="2"/>
    </font>
    <font>
      <i/>
      <sz val="11"/>
      <color theme="0" tint="-0.499984740745262"/>
      <name val="Arial"/>
      <family val="2"/>
    </font>
    <font>
      <sz val="11"/>
      <color rgb="FF4B4B4B"/>
      <name val="Arial"/>
      <family val="2"/>
    </font>
    <font>
      <i/>
      <sz val="11"/>
      <color rgb="FF4B4B4B"/>
      <name val="Arial"/>
      <family val="2"/>
    </font>
    <font>
      <i/>
      <sz val="8"/>
      <color theme="0" tint="-0.499984740745262"/>
      <name val="Calibri"/>
      <family val="2"/>
    </font>
    <font>
      <sz val="11"/>
      <color rgb="FF0D3174"/>
      <name val="Arial"/>
      <family val="2"/>
    </font>
    <font>
      <b/>
      <sz val="18"/>
      <color theme="0"/>
      <name val="Calibri"/>
      <family val="2"/>
      <scheme val="minor"/>
    </font>
    <font>
      <sz val="14"/>
      <color theme="0"/>
      <name val="Calibri"/>
      <family val="2"/>
      <scheme val="minor"/>
    </font>
    <font>
      <sz val="8"/>
      <color rgb="FF000000"/>
      <name val="Segoe UI"/>
      <family val="2"/>
    </font>
    <font>
      <b/>
      <u/>
      <sz val="14"/>
      <color rgb="FFFF0000"/>
      <name val="Calibri"/>
      <family val="2"/>
      <scheme val="minor"/>
    </font>
    <font>
      <b/>
      <sz val="16"/>
      <color rgb="FF4B4B4B"/>
      <name val="Calibri"/>
      <family val="2"/>
      <scheme val="minor"/>
    </font>
  </fonts>
  <fills count="12">
    <fill>
      <patternFill patternType="none"/>
    </fill>
    <fill>
      <patternFill patternType="gray125"/>
    </fill>
    <fill>
      <patternFill patternType="solid">
        <fgColor rgb="FFA59383"/>
        <bgColor indexed="64"/>
      </patternFill>
    </fill>
    <fill>
      <patternFill patternType="solid">
        <fgColor rgb="FFFFFFFF"/>
        <bgColor indexed="64"/>
      </patternFill>
    </fill>
    <fill>
      <patternFill patternType="solid">
        <fgColor rgb="FFD9D9D9"/>
        <bgColor indexed="64"/>
      </patternFill>
    </fill>
    <fill>
      <patternFill patternType="solid">
        <fgColor rgb="FFE7E6E6"/>
        <bgColor indexed="64"/>
      </patternFill>
    </fill>
    <fill>
      <patternFill patternType="solid">
        <fgColor rgb="FFBFBFBF"/>
        <bgColor indexed="64"/>
      </patternFill>
    </fill>
    <fill>
      <patternFill patternType="solid">
        <fgColor rgb="FF0D3174"/>
        <bgColor indexed="64"/>
      </patternFill>
    </fill>
    <fill>
      <patternFill patternType="solid">
        <fgColor rgb="FFFF0000"/>
        <bgColor indexed="64"/>
      </patternFill>
    </fill>
    <fill>
      <patternFill patternType="solid">
        <fgColor rgb="FFABDB77"/>
        <bgColor indexed="64"/>
      </patternFill>
    </fill>
    <fill>
      <patternFill patternType="solid">
        <fgColor theme="9" tint="0.59999389629810485"/>
        <bgColor indexed="64"/>
      </patternFill>
    </fill>
    <fill>
      <patternFill patternType="solid">
        <fgColor theme="5" tint="0.39997558519241921"/>
        <bgColor indexed="64"/>
      </patternFill>
    </fill>
  </fills>
  <borders count="21">
    <border>
      <left/>
      <right/>
      <top/>
      <bottom/>
      <diagonal/>
    </border>
    <border>
      <left/>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bottom style="thin">
        <color theme="0" tint="-0.499984740745262"/>
      </bottom>
      <diagonal/>
    </border>
    <border>
      <left/>
      <right/>
      <top style="thin">
        <color theme="0" tint="-0.499984740745262"/>
      </top>
      <bottom style="thin">
        <color theme="0" tint="-0.499984740745262"/>
      </bottom>
      <diagonal/>
    </border>
    <border>
      <left style="thin">
        <color theme="0" tint="-0.499984740745262"/>
      </left>
      <right/>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right/>
      <top style="thin">
        <color theme="0" tint="-0.499984740745262"/>
      </top>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right style="thin">
        <color theme="0" tint="-0.499984740745262"/>
      </right>
      <top/>
      <bottom style="medium">
        <color theme="0" tint="-0.499984740745262"/>
      </bottom>
      <diagonal/>
    </border>
    <border>
      <left/>
      <right/>
      <top/>
      <bottom style="medium">
        <color theme="0" tint="-0.499984740745262"/>
      </bottom>
      <diagonal/>
    </border>
    <border>
      <left/>
      <right/>
      <top/>
      <bottom style="thick">
        <color rgb="FFA59383"/>
      </bottom>
      <diagonal/>
    </border>
    <border>
      <left/>
      <right style="thin">
        <color theme="0" tint="-0.499984740745262"/>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11">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2" fillId="0" borderId="0"/>
    <xf numFmtId="0" fontId="2" fillId="0" borderId="0"/>
    <xf numFmtId="0" fontId="3" fillId="0" borderId="0"/>
    <xf numFmtId="0" fontId="2" fillId="0" borderId="0"/>
    <xf numFmtId="44" fontId="3" fillId="0" borderId="0" applyFont="0" applyFill="0" applyBorder="0" applyAlignment="0" applyProtection="0"/>
  </cellStyleXfs>
  <cellXfs count="441">
    <xf numFmtId="0" fontId="0" fillId="0" borderId="0" xfId="0"/>
    <xf numFmtId="0" fontId="4" fillId="0" borderId="0" xfId="0" applyFont="1" applyBorder="1" applyAlignment="1" applyProtection="1">
      <protection locked="0"/>
    </xf>
    <xf numFmtId="0" fontId="4" fillId="0" borderId="0" xfId="0" applyFont="1" applyBorder="1" applyAlignment="1"/>
    <xf numFmtId="0" fontId="11" fillId="0" borderId="0" xfId="0" applyFont="1"/>
    <xf numFmtId="0" fontId="0" fillId="0" borderId="0" xfId="0" applyFont="1"/>
    <xf numFmtId="0" fontId="4" fillId="0" borderId="0" xfId="0" applyFont="1" applyBorder="1" applyAlignment="1">
      <alignment horizontal="left"/>
    </xf>
    <xf numFmtId="0" fontId="22" fillId="0" borderId="0" xfId="0" applyFont="1" applyBorder="1" applyAlignment="1">
      <alignment horizontal="left"/>
    </xf>
    <xf numFmtId="0" fontId="30" fillId="0" borderId="0" xfId="0" applyFont="1" applyAlignment="1" applyProtection="1">
      <alignment vertical="center"/>
      <protection locked="0" hidden="1"/>
    </xf>
    <xf numFmtId="0" fontId="11" fillId="0" borderId="0" xfId="0" applyFont="1" applyProtection="1">
      <protection locked="0"/>
    </xf>
    <xf numFmtId="0" fontId="39" fillId="0" borderId="0" xfId="0" applyFont="1" applyProtection="1">
      <protection locked="0"/>
    </xf>
    <xf numFmtId="0" fontId="39" fillId="0" borderId="0" xfId="0" applyFont="1"/>
    <xf numFmtId="0" fontId="20" fillId="0" borderId="0" xfId="0" applyFont="1" applyProtection="1">
      <protection locked="0"/>
    </xf>
    <xf numFmtId="0" fontId="40" fillId="0" borderId="0" xfId="0" applyFont="1" applyProtection="1">
      <protection locked="0"/>
    </xf>
    <xf numFmtId="0" fontId="4" fillId="0" borderId="0" xfId="0" applyFont="1" applyAlignment="1">
      <alignment horizontal="left"/>
    </xf>
    <xf numFmtId="0" fontId="29" fillId="0" borderId="0" xfId="0" applyFont="1" applyAlignment="1">
      <alignment horizontal="left"/>
    </xf>
    <xf numFmtId="0" fontId="5" fillId="0" borderId="0" xfId="0" applyFont="1" applyAlignment="1">
      <alignment horizontal="left"/>
    </xf>
    <xf numFmtId="0" fontId="41" fillId="0" borderId="0" xfId="0" applyFont="1" applyAlignment="1">
      <alignment horizontal="left"/>
    </xf>
    <xf numFmtId="0" fontId="43" fillId="0" borderId="0" xfId="0" applyFont="1" applyProtection="1">
      <protection locked="0"/>
    </xf>
    <xf numFmtId="0" fontId="11" fillId="0" borderId="0" xfId="0" applyFont="1" applyAlignment="1">
      <alignment horizontal="left"/>
    </xf>
    <xf numFmtId="0" fontId="44" fillId="0" borderId="0" xfId="0" applyFont="1"/>
    <xf numFmtId="0" fontId="44" fillId="0" borderId="0" xfId="0" applyFont="1" applyAlignment="1">
      <alignment horizontal="left"/>
    </xf>
    <xf numFmtId="0" fontId="44" fillId="0" borderId="0" xfId="0" applyFont="1" applyProtection="1">
      <protection locked="0"/>
    </xf>
    <xf numFmtId="0" fontId="29" fillId="0" borderId="0" xfId="0" applyFont="1" applyAlignment="1">
      <alignment horizontal="left"/>
    </xf>
    <xf numFmtId="0" fontId="12" fillId="2" borderId="2" xfId="0" applyFont="1" applyFill="1" applyBorder="1" applyAlignment="1">
      <alignment horizontal="center" vertical="center" wrapText="1"/>
    </xf>
    <xf numFmtId="0" fontId="49" fillId="8" borderId="2" xfId="0" applyFont="1" applyFill="1" applyBorder="1" applyAlignment="1">
      <alignment horizontal="left" vertical="center" wrapText="1"/>
    </xf>
    <xf numFmtId="0" fontId="50" fillId="9" borderId="2" xfId="0" applyFont="1" applyFill="1" applyBorder="1" applyAlignment="1">
      <alignment horizontal="center" wrapText="1"/>
    </xf>
    <xf numFmtId="0" fontId="51" fillId="10" borderId="2" xfId="0" applyFont="1" applyFill="1" applyBorder="1" applyAlignment="1">
      <alignment horizontal="center" vertical="center" wrapText="1"/>
    </xf>
    <xf numFmtId="0" fontId="52" fillId="9" borderId="2" xfId="0" applyFont="1" applyFill="1" applyBorder="1" applyAlignment="1">
      <alignment horizontal="center" vertical="center" wrapText="1"/>
    </xf>
    <xf numFmtId="0" fontId="53" fillId="11" borderId="2" xfId="0" applyFont="1" applyFill="1" applyBorder="1" applyAlignment="1">
      <alignment vertical="center"/>
    </xf>
    <xf numFmtId="0" fontId="56" fillId="0" borderId="2" xfId="9" applyFont="1" applyFill="1" applyBorder="1" applyAlignment="1" applyProtection="1">
      <alignment horizontal="center" vertical="center"/>
      <protection locked="0"/>
    </xf>
    <xf numFmtId="0" fontId="55" fillId="0" borderId="2" xfId="9" applyFont="1" applyFill="1" applyBorder="1" applyAlignment="1" applyProtection="1">
      <alignment horizontal="center" vertical="center"/>
      <protection locked="0"/>
    </xf>
    <xf numFmtId="0" fontId="55" fillId="0" borderId="2" xfId="9" applyFont="1" applyFill="1" applyBorder="1" applyAlignment="1" applyProtection="1">
      <alignment horizontal="center" vertical="center" wrapText="1"/>
      <protection locked="0"/>
    </xf>
    <xf numFmtId="0" fontId="51" fillId="10" borderId="4" xfId="0" applyFont="1" applyFill="1" applyBorder="1" applyAlignment="1">
      <alignment horizontal="center" vertical="center" wrapText="1"/>
    </xf>
    <xf numFmtId="0" fontId="54" fillId="0" borderId="2" xfId="0" applyFont="1" applyFill="1" applyBorder="1" applyAlignment="1">
      <alignment horizontal="center" vertical="center"/>
    </xf>
    <xf numFmtId="0" fontId="67" fillId="0" borderId="2" xfId="9" applyFont="1" applyFill="1" applyBorder="1" applyAlignment="1" applyProtection="1">
      <alignment horizontal="center" vertical="center"/>
      <protection locked="0"/>
    </xf>
    <xf numFmtId="2" fontId="39" fillId="0" borderId="0" xfId="0" applyNumberFormat="1" applyFont="1" applyProtection="1">
      <protection locked="0"/>
    </xf>
    <xf numFmtId="0" fontId="6" fillId="0" borderId="0" xfId="0" applyFont="1" applyAlignment="1" applyProtection="1">
      <protection locked="0"/>
    </xf>
    <xf numFmtId="0" fontId="38" fillId="0" borderId="0" xfId="8" applyFont="1" applyBorder="1" applyAlignment="1" applyProtection="1">
      <alignment vertical="center"/>
      <protection locked="0"/>
    </xf>
    <xf numFmtId="0" fontId="5" fillId="0" borderId="0" xfId="0" applyFont="1" applyProtection="1">
      <protection locked="0"/>
    </xf>
    <xf numFmtId="0" fontId="61" fillId="0" borderId="0" xfId="0" applyFont="1"/>
    <xf numFmtId="0" fontId="16" fillId="0" borderId="0" xfId="0" applyFont="1" applyProtection="1">
      <protection locked="0"/>
    </xf>
    <xf numFmtId="0" fontId="28" fillId="0" borderId="0" xfId="0" applyFont="1" applyProtection="1">
      <protection locked="0"/>
    </xf>
    <xf numFmtId="0" fontId="25" fillId="0" borderId="0" xfId="0" applyFont="1" applyProtection="1">
      <protection locked="0"/>
    </xf>
    <xf numFmtId="0" fontId="44" fillId="0" borderId="0" xfId="0" applyFont="1" applyFill="1" applyAlignment="1" applyProtection="1">
      <protection locked="0"/>
    </xf>
    <xf numFmtId="0" fontId="29" fillId="0" borderId="0" xfId="0" applyFont="1" applyProtection="1">
      <protection locked="0"/>
    </xf>
    <xf numFmtId="0" fontId="0" fillId="0" borderId="0" xfId="0" applyProtection="1">
      <protection locked="0"/>
    </xf>
    <xf numFmtId="0" fontId="0" fillId="0" borderId="0" xfId="0" applyAlignment="1" applyProtection="1">
      <alignment horizontal="right"/>
      <protection locked="0"/>
    </xf>
    <xf numFmtId="0" fontId="21" fillId="0" borderId="0" xfId="0" applyFont="1" applyProtection="1">
      <protection locked="0"/>
    </xf>
    <xf numFmtId="0" fontId="61" fillId="0" borderId="0" xfId="0" quotePrefix="1" applyFont="1"/>
    <xf numFmtId="0" fontId="66" fillId="0" borderId="0" xfId="0" applyFont="1" applyAlignment="1">
      <alignment horizontal="center" vertical="center"/>
    </xf>
    <xf numFmtId="0" fontId="7" fillId="0" borderId="5" xfId="0" applyFont="1" applyFill="1" applyBorder="1" applyAlignment="1">
      <alignment horizontal="center"/>
    </xf>
    <xf numFmtId="0" fontId="56" fillId="0" borderId="3" xfId="9" applyFont="1" applyFill="1" applyBorder="1" applyAlignment="1" applyProtection="1">
      <alignment horizontal="center" vertical="center"/>
      <protection locked="0"/>
    </xf>
    <xf numFmtId="0" fontId="55" fillId="0" borderId="4" xfId="9" applyFont="1" applyFill="1" applyBorder="1" applyAlignment="1" applyProtection="1">
      <alignment horizontal="center" vertical="center"/>
      <protection locked="0"/>
    </xf>
    <xf numFmtId="0" fontId="56" fillId="0" borderId="4" xfId="9" applyFont="1" applyFill="1" applyBorder="1" applyAlignment="1" applyProtection="1">
      <alignment horizontal="center" vertical="center"/>
      <protection locked="0"/>
    </xf>
    <xf numFmtId="0" fontId="12" fillId="2" borderId="8" xfId="0" applyFont="1" applyFill="1" applyBorder="1" applyAlignment="1">
      <alignment horizontal="center" vertical="center" wrapText="1"/>
    </xf>
    <xf numFmtId="0" fontId="73" fillId="0" borderId="4" xfId="0" applyFont="1" applyFill="1" applyBorder="1" applyAlignment="1" applyProtection="1">
      <alignment vertical="center" wrapText="1"/>
      <protection locked="0"/>
    </xf>
    <xf numFmtId="0" fontId="31" fillId="2" borderId="2" xfId="0" applyFont="1" applyFill="1" applyBorder="1" applyAlignment="1" applyProtection="1">
      <alignment horizontal="center" vertical="center"/>
    </xf>
    <xf numFmtId="0" fontId="44" fillId="0" borderId="0" xfId="0" applyFont="1" applyAlignment="1" applyProtection="1">
      <alignment horizontal="left"/>
    </xf>
    <xf numFmtId="0" fontId="44" fillId="0" borderId="0" xfId="0" applyFont="1" applyProtection="1"/>
    <xf numFmtId="0" fontId="70" fillId="0" borderId="0" xfId="0" applyFont="1" applyFill="1" applyAlignment="1" applyProtection="1">
      <alignment horizontal="left" vertical="center" wrapText="1"/>
    </xf>
    <xf numFmtId="0" fontId="74" fillId="0" borderId="2" xfId="0" applyFont="1" applyFill="1" applyBorder="1" applyAlignment="1" applyProtection="1">
      <alignment vertical="center" wrapText="1"/>
      <protection locked="0"/>
    </xf>
    <xf numFmtId="0" fontId="30" fillId="0" borderId="2" xfId="0" applyFont="1" applyBorder="1" applyAlignment="1" applyProtection="1">
      <alignment horizontal="center" vertical="center" wrapText="1"/>
      <protection locked="0" hidden="1"/>
    </xf>
    <xf numFmtId="0" fontId="29" fillId="0" borderId="2" xfId="0" applyFont="1" applyBorder="1" applyAlignment="1" applyProtection="1">
      <alignment vertical="top" wrapText="1"/>
      <protection hidden="1"/>
    </xf>
    <xf numFmtId="0" fontId="11" fillId="0" borderId="0" xfId="0" applyFont="1" applyProtection="1">
      <protection hidden="1"/>
    </xf>
    <xf numFmtId="0" fontId="31" fillId="0" borderId="2" xfId="0" applyFont="1" applyBorder="1" applyAlignment="1" applyProtection="1">
      <alignment horizontal="center" vertical="center" wrapText="1"/>
      <protection hidden="1"/>
    </xf>
    <xf numFmtId="0" fontId="26" fillId="0" borderId="0" xfId="0" applyFont="1" applyAlignment="1" applyProtection="1">
      <alignment horizontal="left" vertical="center" indent="2"/>
      <protection hidden="1"/>
    </xf>
    <xf numFmtId="0" fontId="32" fillId="0" borderId="0" xfId="0" applyFont="1" applyAlignment="1" applyProtection="1">
      <alignment vertical="center"/>
      <protection hidden="1"/>
    </xf>
    <xf numFmtId="0" fontId="33" fillId="0" borderId="0" xfId="0" applyFont="1" applyAlignment="1" applyProtection="1">
      <alignment vertical="center"/>
      <protection hidden="1"/>
    </xf>
    <xf numFmtId="0" fontId="29" fillId="0" borderId="0" xfId="0" applyFont="1" applyAlignment="1" applyProtection="1">
      <alignment vertical="center"/>
      <protection hidden="1"/>
    </xf>
    <xf numFmtId="0" fontId="31" fillId="0" borderId="0" xfId="0" applyFont="1" applyAlignment="1" applyProtection="1">
      <alignment vertical="center"/>
      <protection hidden="1"/>
    </xf>
    <xf numFmtId="1" fontId="31" fillId="0" borderId="2" xfId="0" applyNumberFormat="1" applyFont="1" applyBorder="1" applyAlignment="1" applyProtection="1">
      <alignment horizontal="center" vertical="center" wrapText="1"/>
      <protection hidden="1"/>
    </xf>
    <xf numFmtId="0" fontId="30" fillId="0" borderId="0" xfId="0" applyFont="1" applyAlignment="1" applyProtection="1">
      <alignment vertical="center"/>
      <protection hidden="1"/>
    </xf>
    <xf numFmtId="0" fontId="29" fillId="0" borderId="0" xfId="0" applyFont="1" applyAlignment="1" applyProtection="1">
      <alignment vertical="center" wrapText="1"/>
      <protection hidden="1"/>
    </xf>
    <xf numFmtId="0" fontId="29" fillId="0" borderId="2" xfId="0" applyFont="1" applyBorder="1" applyAlignment="1" applyProtection="1">
      <alignment horizontal="center" vertical="center" wrapText="1"/>
      <protection hidden="1"/>
    </xf>
    <xf numFmtId="0" fontId="35" fillId="0" borderId="2" xfId="0" applyFont="1" applyBorder="1" applyAlignment="1" applyProtection="1">
      <alignment horizontal="left" vertical="center"/>
      <protection hidden="1"/>
    </xf>
    <xf numFmtId="0" fontId="6" fillId="0" borderId="2" xfId="0" applyFont="1" applyBorder="1" applyAlignment="1" applyProtection="1">
      <alignment horizontal="center" vertical="center" wrapText="1"/>
      <protection locked="0" hidden="1"/>
    </xf>
    <xf numFmtId="0" fontId="34" fillId="0" borderId="2" xfId="0" applyFont="1" applyBorder="1" applyAlignment="1" applyProtection="1">
      <alignment vertical="center" wrapText="1"/>
      <protection hidden="1"/>
    </xf>
    <xf numFmtId="0" fontId="18" fillId="0" borderId="0" xfId="0" applyFont="1" applyAlignment="1" applyProtection="1">
      <alignment horizontal="left" vertical="center" indent="3"/>
      <protection hidden="1"/>
    </xf>
    <xf numFmtId="0" fontId="29" fillId="0" borderId="0" xfId="0" applyFont="1" applyAlignment="1" applyProtection="1">
      <alignment horizontal="left" vertical="center" wrapText="1"/>
      <protection hidden="1"/>
    </xf>
    <xf numFmtId="0" fontId="29" fillId="0" borderId="2" xfId="0" applyFont="1" applyBorder="1" applyAlignment="1" applyProtection="1">
      <alignment horizontal="right" vertical="center" wrapText="1"/>
      <protection hidden="1"/>
    </xf>
    <xf numFmtId="0" fontId="31" fillId="0" borderId="0" xfId="0" applyFont="1" applyBorder="1" applyAlignment="1" applyProtection="1">
      <alignment horizontal="left" vertical="center" wrapText="1"/>
      <protection hidden="1"/>
    </xf>
    <xf numFmtId="0" fontId="29" fillId="0" borderId="0" xfId="0" applyFont="1" applyBorder="1" applyAlignment="1" applyProtection="1">
      <alignment horizontal="center" vertical="center" wrapText="1"/>
      <protection hidden="1"/>
    </xf>
    <xf numFmtId="0" fontId="37" fillId="0" borderId="0" xfId="0" applyFont="1" applyAlignment="1" applyProtection="1">
      <alignment horizontal="left" vertical="center" indent="4"/>
      <protection hidden="1"/>
    </xf>
    <xf numFmtId="0" fontId="34" fillId="0" borderId="0" xfId="0" applyFont="1" applyAlignment="1" applyProtection="1">
      <alignment vertical="center" wrapText="1"/>
      <protection hidden="1"/>
    </xf>
    <xf numFmtId="0" fontId="29" fillId="0" borderId="0" xfId="0" applyFont="1" applyFill="1" applyAlignment="1" applyProtection="1">
      <alignment vertical="center" wrapText="1"/>
      <protection hidden="1"/>
    </xf>
    <xf numFmtId="0" fontId="23" fillId="0" borderId="0" xfId="0" applyFont="1" applyAlignment="1" applyProtection="1">
      <alignment vertical="center"/>
      <protection hidden="1"/>
    </xf>
    <xf numFmtId="0" fontId="24" fillId="0" borderId="0" xfId="0" applyFont="1" applyProtection="1">
      <protection hidden="1"/>
    </xf>
    <xf numFmtId="0" fontId="22" fillId="0" borderId="0" xfId="0" applyFont="1" applyAlignment="1" applyProtection="1">
      <alignment vertical="center"/>
      <protection hidden="1"/>
    </xf>
    <xf numFmtId="4" fontId="30" fillId="0" borderId="0" xfId="0" applyNumberFormat="1" applyFont="1" applyAlignment="1" applyProtection="1">
      <alignment vertical="center" wrapText="1"/>
      <protection hidden="1"/>
    </xf>
    <xf numFmtId="0" fontId="30" fillId="0" borderId="6" xfId="0" applyFont="1" applyBorder="1" applyAlignment="1" applyProtection="1">
      <alignment horizontal="center" vertical="center" wrapText="1"/>
      <protection hidden="1"/>
    </xf>
    <xf numFmtId="0" fontId="30" fillId="0" borderId="1" xfId="0" applyFont="1" applyFill="1" applyBorder="1" applyAlignment="1" applyProtection="1">
      <alignment vertical="center" wrapText="1"/>
      <protection hidden="1"/>
    </xf>
    <xf numFmtId="0" fontId="30" fillId="0" borderId="2" xfId="0" applyFont="1" applyBorder="1" applyAlignment="1" applyProtection="1">
      <alignment vertical="top" wrapText="1"/>
      <protection locked="0" hidden="1"/>
    </xf>
    <xf numFmtId="0" fontId="26" fillId="0" borderId="0" xfId="0" applyFont="1" applyAlignment="1" applyProtection="1">
      <alignment horizontal="center" vertical="center"/>
      <protection hidden="1"/>
    </xf>
    <xf numFmtId="0" fontId="4" fillId="0" borderId="0" xfId="0" applyFont="1" applyAlignment="1" applyProtection="1">
      <alignment horizontal="left"/>
      <protection hidden="1"/>
    </xf>
    <xf numFmtId="0" fontId="29" fillId="0" borderId="0" xfId="0" applyFont="1" applyAlignment="1" applyProtection="1">
      <alignment horizontal="center"/>
      <protection hidden="1"/>
    </xf>
    <xf numFmtId="0" fontId="39" fillId="0" borderId="0" xfId="0" applyFont="1" applyProtection="1">
      <protection hidden="1"/>
    </xf>
    <xf numFmtId="0" fontId="29" fillId="0" borderId="0" xfId="0" applyFont="1" applyAlignment="1" applyProtection="1">
      <alignment horizontal="left"/>
      <protection hidden="1"/>
    </xf>
    <xf numFmtId="0" fontId="5" fillId="0" borderId="0" xfId="0" applyFont="1" applyAlignment="1" applyProtection="1">
      <alignment horizontal="left"/>
      <protection hidden="1"/>
    </xf>
    <xf numFmtId="0" fontId="22" fillId="0" borderId="0" xfId="0" applyFont="1" applyAlignment="1" applyProtection="1">
      <alignment horizontal="left"/>
      <protection hidden="1"/>
    </xf>
    <xf numFmtId="0" fontId="30" fillId="0" borderId="0" xfId="0" applyFont="1" applyBorder="1" applyAlignment="1" applyProtection="1">
      <alignment horizontal="center" vertical="center" wrapText="1"/>
      <protection hidden="1"/>
    </xf>
    <xf numFmtId="0" fontId="4" fillId="0" borderId="0" xfId="0" applyFont="1" applyBorder="1" applyAlignment="1" applyProtection="1">
      <alignment horizontal="left"/>
      <protection hidden="1"/>
    </xf>
    <xf numFmtId="0" fontId="29" fillId="0" borderId="0" xfId="0" applyFont="1" applyFill="1" applyAlignment="1" applyProtection="1">
      <alignment horizontal="left"/>
      <protection hidden="1"/>
    </xf>
    <xf numFmtId="0" fontId="5" fillId="0" borderId="0" xfId="0" applyFont="1" applyFill="1" applyAlignment="1" applyProtection="1">
      <alignment horizontal="left"/>
      <protection hidden="1"/>
    </xf>
    <xf numFmtId="0" fontId="41" fillId="0" borderId="0" xfId="0" applyFont="1" applyAlignment="1" applyProtection="1">
      <alignment horizontal="left"/>
      <protection hidden="1"/>
    </xf>
    <xf numFmtId="0" fontId="4" fillId="0" borderId="0" xfId="8" applyFont="1" applyBorder="1" applyAlignment="1" applyProtection="1">
      <alignment horizontal="left"/>
      <protection hidden="1"/>
    </xf>
    <xf numFmtId="0" fontId="42" fillId="0" borderId="0" xfId="8" applyFont="1" applyBorder="1" applyAlignment="1" applyProtection="1">
      <alignment wrapText="1"/>
      <protection hidden="1"/>
    </xf>
    <xf numFmtId="0" fontId="29" fillId="0" borderId="0" xfId="0" applyFont="1" applyBorder="1" applyProtection="1">
      <protection hidden="1"/>
    </xf>
    <xf numFmtId="0" fontId="29" fillId="0" borderId="0" xfId="0" applyFont="1" applyBorder="1" applyAlignment="1" applyProtection="1">
      <alignment horizontal="left" wrapText="1"/>
      <protection hidden="1"/>
    </xf>
    <xf numFmtId="0" fontId="31" fillId="0" borderId="0" xfId="0" applyFont="1" applyBorder="1" applyProtection="1">
      <protection hidden="1"/>
    </xf>
    <xf numFmtId="0" fontId="9" fillId="0" borderId="0" xfId="0" applyFont="1" applyBorder="1" applyProtection="1">
      <protection hidden="1"/>
    </xf>
    <xf numFmtId="0" fontId="29" fillId="0" borderId="0" xfId="0" applyFont="1" applyBorder="1" applyAlignment="1" applyProtection="1">
      <protection hidden="1"/>
    </xf>
    <xf numFmtId="0" fontId="29" fillId="0" borderId="0" xfId="0" applyFont="1" applyBorder="1" applyAlignment="1" applyProtection="1">
      <alignment wrapText="1"/>
      <protection hidden="1"/>
    </xf>
    <xf numFmtId="0" fontId="29" fillId="0" borderId="0" xfId="0" applyFont="1" applyProtection="1">
      <protection hidden="1"/>
    </xf>
    <xf numFmtId="0" fontId="9" fillId="0" borderId="0" xfId="0" applyFont="1" applyProtection="1">
      <protection hidden="1"/>
    </xf>
    <xf numFmtId="0" fontId="0" fillId="0" borderId="0" xfId="0" applyFont="1" applyProtection="1">
      <protection hidden="1"/>
    </xf>
    <xf numFmtId="0" fontId="26" fillId="0" borderId="0" xfId="0" applyFont="1" applyAlignment="1" applyProtection="1">
      <alignment vertical="center"/>
      <protection hidden="1"/>
    </xf>
    <xf numFmtId="0" fontId="31" fillId="2" borderId="2" xfId="0" applyFont="1" applyFill="1" applyBorder="1" applyAlignment="1" applyProtection="1">
      <alignment horizontal="center" vertical="center" wrapText="1"/>
      <protection hidden="1"/>
    </xf>
    <xf numFmtId="0" fontId="26" fillId="0" borderId="5" xfId="0" applyFont="1" applyBorder="1" applyAlignment="1" applyProtection="1">
      <alignment horizontal="left" vertical="center" indent="2"/>
      <protection hidden="1"/>
    </xf>
    <xf numFmtId="0" fontId="26" fillId="0" borderId="5" xfId="0" applyFont="1" applyBorder="1" applyAlignment="1" applyProtection="1">
      <alignment vertical="center"/>
      <protection hidden="1"/>
    </xf>
    <xf numFmtId="0" fontId="26" fillId="0" borderId="0" xfId="0" applyFont="1" applyBorder="1" applyAlignment="1" applyProtection="1">
      <alignment vertical="center"/>
      <protection hidden="1"/>
    </xf>
    <xf numFmtId="0" fontId="59" fillId="0" borderId="9" xfId="0" applyFont="1" applyFill="1" applyBorder="1" applyAlignment="1" applyProtection="1">
      <alignment horizontal="center" vertical="center" wrapText="1"/>
      <protection hidden="1"/>
    </xf>
    <xf numFmtId="0" fontId="64" fillId="4" borderId="2" xfId="0" applyFont="1" applyFill="1" applyBorder="1" applyAlignment="1" applyProtection="1">
      <alignment vertical="center" wrapText="1"/>
      <protection hidden="1"/>
    </xf>
    <xf numFmtId="0" fontId="61" fillId="0" borderId="9" xfId="0" applyFont="1" applyFill="1" applyBorder="1" applyAlignment="1" applyProtection="1">
      <alignment vertical="center" wrapText="1"/>
      <protection hidden="1"/>
    </xf>
    <xf numFmtId="0" fontId="64" fillId="0" borderId="9" xfId="0" applyFont="1" applyFill="1" applyBorder="1" applyAlignment="1" applyProtection="1">
      <alignment horizontal="center" vertical="center" wrapText="1"/>
      <protection hidden="1"/>
    </xf>
    <xf numFmtId="0" fontId="11" fillId="0" borderId="6" xfId="0" applyFont="1" applyBorder="1" applyAlignment="1" applyProtection="1">
      <alignment vertical="center" wrapText="1"/>
      <protection hidden="1"/>
    </xf>
    <xf numFmtId="0" fontId="11" fillId="0" borderId="0" xfId="0" applyFont="1" applyBorder="1" applyAlignment="1" applyProtection="1">
      <alignment vertical="center" wrapText="1"/>
      <protection hidden="1"/>
    </xf>
    <xf numFmtId="0" fontId="11" fillId="0" borderId="6" xfId="0" applyFont="1" applyBorder="1" applyProtection="1">
      <protection hidden="1"/>
    </xf>
    <xf numFmtId="0" fontId="62" fillId="4" borderId="2" xfId="0" applyFont="1" applyFill="1" applyBorder="1" applyAlignment="1" applyProtection="1">
      <alignment horizontal="center" vertical="center" wrapText="1"/>
      <protection hidden="1"/>
    </xf>
    <xf numFmtId="0" fontId="62" fillId="0" borderId="9" xfId="0" applyFont="1" applyFill="1" applyBorder="1" applyAlignment="1" applyProtection="1">
      <alignment horizontal="center" vertical="center" wrapText="1"/>
      <protection hidden="1"/>
    </xf>
    <xf numFmtId="0" fontId="64" fillId="4" borderId="2" xfId="0" applyFont="1" applyFill="1" applyBorder="1" applyAlignment="1" applyProtection="1">
      <alignment horizontal="center" vertical="center" wrapText="1"/>
      <protection hidden="1"/>
    </xf>
    <xf numFmtId="0" fontId="62" fillId="4" borderId="2" xfId="0" applyFont="1" applyFill="1" applyBorder="1" applyAlignment="1" applyProtection="1">
      <alignment vertical="center" wrapText="1"/>
      <protection hidden="1"/>
    </xf>
    <xf numFmtId="0" fontId="64" fillId="4" borderId="2" xfId="0" applyFont="1" applyFill="1" applyBorder="1" applyAlignment="1" applyProtection="1">
      <alignment vertical="center"/>
      <protection hidden="1"/>
    </xf>
    <xf numFmtId="0" fontId="64" fillId="0" borderId="2" xfId="0" applyFont="1" applyBorder="1" applyAlignment="1" applyProtection="1">
      <alignment horizontal="center" vertical="center" wrapText="1"/>
      <protection hidden="1"/>
    </xf>
    <xf numFmtId="0" fontId="62" fillId="6" borderId="2" xfId="0" applyFont="1" applyFill="1" applyBorder="1" applyAlignment="1" applyProtection="1">
      <alignment vertical="center" wrapText="1"/>
      <protection hidden="1"/>
    </xf>
    <xf numFmtId="0" fontId="64" fillId="6" borderId="2" xfId="0" applyFont="1" applyFill="1" applyBorder="1" applyAlignment="1" applyProtection="1">
      <alignment vertical="center"/>
      <protection hidden="1"/>
    </xf>
    <xf numFmtId="0" fontId="64" fillId="5" borderId="2" xfId="0" applyFont="1" applyFill="1" applyBorder="1" applyAlignment="1" applyProtection="1">
      <alignment horizontal="center" vertical="center" wrapText="1"/>
      <protection locked="0" hidden="1"/>
    </xf>
    <xf numFmtId="0" fontId="62" fillId="0" borderId="2" xfId="0" applyNumberFormat="1" applyFont="1" applyBorder="1" applyAlignment="1" applyProtection="1">
      <alignment horizontal="center" vertical="center" wrapText="1"/>
      <protection locked="0" hidden="1"/>
    </xf>
    <xf numFmtId="0" fontId="62" fillId="0" borderId="9" xfId="0" applyFont="1" applyFill="1" applyBorder="1" applyAlignment="1" applyProtection="1">
      <alignment horizontal="center" vertical="center" wrapText="1"/>
      <protection locked="0" hidden="1"/>
    </xf>
    <xf numFmtId="0" fontId="62" fillId="0" borderId="2" xfId="0" applyFont="1" applyBorder="1" applyAlignment="1" applyProtection="1">
      <alignment horizontal="center" vertical="center" wrapText="1"/>
      <protection locked="0" hidden="1"/>
    </xf>
    <xf numFmtId="0" fontId="62" fillId="0" borderId="3" xfId="0" applyFont="1" applyBorder="1" applyAlignment="1" applyProtection="1">
      <alignment horizontal="center" vertical="center" wrapText="1"/>
      <protection locked="0" hidden="1"/>
    </xf>
    <xf numFmtId="0" fontId="64" fillId="5" borderId="4" xfId="0" applyFont="1" applyFill="1" applyBorder="1" applyAlignment="1" applyProtection="1">
      <alignment horizontal="center" vertical="center" wrapText="1"/>
      <protection locked="0" hidden="1"/>
    </xf>
    <xf numFmtId="0" fontId="7" fillId="0" borderId="0" xfId="0" applyFont="1" applyAlignment="1" applyProtection="1">
      <alignment horizontal="left" vertical="center" indent="2"/>
      <protection hidden="1"/>
    </xf>
    <xf numFmtId="0" fontId="45" fillId="0" borderId="0" xfId="0" applyFont="1" applyFill="1" applyAlignment="1" applyProtection="1">
      <alignment horizontal="center"/>
    </xf>
    <xf numFmtId="44" fontId="61" fillId="0" borderId="0" xfId="10" applyFont="1" applyProtection="1">
      <protection locked="0"/>
    </xf>
    <xf numFmtId="0" fontId="61" fillId="0" borderId="0" xfId="0" applyFont="1" applyProtection="1">
      <protection locked="0"/>
    </xf>
    <xf numFmtId="0" fontId="32" fillId="0" borderId="0" xfId="0" applyFont="1" applyFill="1" applyAlignment="1" applyProtection="1">
      <alignment horizontal="left" vertical="center" indent="2"/>
      <protection hidden="1"/>
    </xf>
    <xf numFmtId="0" fontId="11" fillId="0" borderId="0" xfId="0" applyFont="1" applyFill="1" applyProtection="1">
      <protection hidden="1"/>
    </xf>
    <xf numFmtId="0" fontId="11" fillId="0" borderId="0" xfId="0" applyFont="1" applyFill="1" applyProtection="1">
      <protection locked="0"/>
    </xf>
    <xf numFmtId="0" fontId="11" fillId="0" borderId="0" xfId="0" applyFont="1" applyFill="1"/>
    <xf numFmtId="0" fontId="29" fillId="0" borderId="0" xfId="0" applyFont="1" applyFill="1" applyAlignment="1" applyProtection="1">
      <alignment vertical="center"/>
      <protection hidden="1"/>
    </xf>
    <xf numFmtId="0" fontId="31" fillId="0" borderId="0" xfId="0" applyFont="1" applyFill="1" applyAlignment="1" applyProtection="1">
      <alignment vertical="center"/>
      <protection hidden="1"/>
    </xf>
    <xf numFmtId="0" fontId="41" fillId="0" borderId="6" xfId="0" applyFont="1" applyFill="1" applyBorder="1" applyAlignment="1" applyProtection="1"/>
    <xf numFmtId="2" fontId="41" fillId="0" borderId="6" xfId="0" applyNumberFormat="1" applyFont="1" applyBorder="1" applyAlignment="1" applyProtection="1"/>
    <xf numFmtId="44" fontId="61" fillId="0" borderId="0" xfId="10" applyFont="1" applyAlignment="1" applyProtection="1">
      <alignment vertical="center"/>
      <protection locked="0"/>
    </xf>
    <xf numFmtId="44" fontId="61" fillId="0" borderId="0" xfId="10" applyFont="1" applyAlignment="1" applyProtection="1">
      <alignment horizontal="left" vertical="center"/>
      <protection locked="0"/>
    </xf>
    <xf numFmtId="0" fontId="61" fillId="0" borderId="0" xfId="0" applyFont="1" applyAlignment="1">
      <alignment horizontal="left" vertical="center"/>
    </xf>
    <xf numFmtId="0" fontId="61" fillId="0" borderId="0" xfId="10" applyNumberFormat="1" applyFont="1" applyAlignment="1" applyProtection="1">
      <alignment horizontal="center" vertical="top" wrapText="1"/>
      <protection locked="0"/>
    </xf>
    <xf numFmtId="0" fontId="61" fillId="0" borderId="0" xfId="10" applyNumberFormat="1" applyFont="1" applyProtection="1">
      <protection locked="0"/>
    </xf>
    <xf numFmtId="0" fontId="29" fillId="0" borderId="0" xfId="0" applyFont="1" applyAlignment="1" applyProtection="1">
      <alignment vertical="center" wrapText="1"/>
      <protection locked="0" hidden="1"/>
    </xf>
    <xf numFmtId="4" fontId="29" fillId="0" borderId="0" xfId="0" applyNumberFormat="1" applyFont="1" applyAlignment="1" applyProtection="1">
      <alignment vertical="center" wrapText="1"/>
      <protection locked="0" hidden="1"/>
    </xf>
    <xf numFmtId="1" fontId="11" fillId="0" borderId="0" xfId="0" applyNumberFormat="1" applyFont="1" applyProtection="1">
      <protection locked="0"/>
    </xf>
    <xf numFmtId="0" fontId="61" fillId="0" borderId="0" xfId="10" applyNumberFormat="1" applyFont="1" applyFill="1" applyProtection="1">
      <protection locked="0"/>
    </xf>
    <xf numFmtId="0" fontId="54" fillId="0" borderId="2" xfId="0" applyFont="1" applyFill="1" applyBorder="1" applyAlignment="1">
      <alignment horizontal="left" vertical="center" wrapText="1"/>
    </xf>
    <xf numFmtId="0" fontId="75" fillId="3" borderId="2" xfId="0" applyFont="1" applyFill="1" applyBorder="1" applyAlignment="1" applyProtection="1">
      <alignment vertical="center" wrapText="1"/>
      <protection hidden="1"/>
    </xf>
    <xf numFmtId="0" fontId="75" fillId="3" borderId="2" xfId="0" applyFont="1" applyFill="1" applyBorder="1" applyAlignment="1" applyProtection="1">
      <alignment horizontal="center" vertical="center" wrapText="1"/>
      <protection hidden="1"/>
    </xf>
    <xf numFmtId="0" fontId="70" fillId="2" borderId="2" xfId="0" applyFont="1" applyFill="1" applyBorder="1" applyAlignment="1" applyProtection="1">
      <alignment horizontal="center" vertical="center" wrapText="1"/>
      <protection hidden="1"/>
    </xf>
    <xf numFmtId="0" fontId="13" fillId="3" borderId="2" xfId="0" applyFont="1" applyFill="1" applyBorder="1" applyAlignment="1">
      <alignment vertical="center" wrapText="1"/>
    </xf>
    <xf numFmtId="0" fontId="14" fillId="3" borderId="2" xfId="0" applyFont="1" applyFill="1" applyBorder="1" applyAlignment="1">
      <alignment horizontal="center" vertical="center" wrapText="1"/>
    </xf>
    <xf numFmtId="0" fontId="13" fillId="3" borderId="2" xfId="0" applyFont="1" applyFill="1" applyBorder="1" applyAlignment="1">
      <alignment horizontal="left" vertical="center" wrapText="1" indent="1"/>
    </xf>
    <xf numFmtId="0" fontId="13" fillId="3" borderId="8" xfId="0" applyFont="1" applyFill="1" applyBorder="1" applyAlignment="1">
      <alignment horizontal="left" vertical="center" wrapText="1" indent="1"/>
    </xf>
    <xf numFmtId="0" fontId="13" fillId="3" borderId="10" xfId="0" applyFont="1" applyFill="1" applyBorder="1" applyAlignment="1">
      <alignment horizontal="left" vertical="center" wrapText="1" indent="1"/>
    </xf>
    <xf numFmtId="0" fontId="13" fillId="3" borderId="9" xfId="0" applyFont="1" applyFill="1" applyBorder="1" applyAlignment="1">
      <alignment horizontal="left" vertical="center" wrapText="1" indent="1"/>
    </xf>
    <xf numFmtId="0" fontId="13" fillId="0" borderId="8" xfId="0" applyFont="1" applyBorder="1" applyAlignment="1">
      <alignment horizontal="left" vertical="center" wrapText="1" indent="1"/>
    </xf>
    <xf numFmtId="0" fontId="13" fillId="0" borderId="9" xfId="0" applyFont="1" applyBorder="1" applyAlignment="1">
      <alignment horizontal="left" vertical="center" wrapText="1" indent="1"/>
    </xf>
    <xf numFmtId="0" fontId="13" fillId="0" borderId="10" xfId="0" applyFont="1" applyBorder="1" applyAlignment="1">
      <alignment horizontal="left" vertical="center" wrapText="1" indent="1"/>
    </xf>
    <xf numFmtId="0" fontId="79" fillId="0" borderId="0" xfId="0" applyFont="1"/>
    <xf numFmtId="0" fontId="82" fillId="0" borderId="0" xfId="0" applyFont="1" applyProtection="1">
      <protection hidden="1"/>
    </xf>
    <xf numFmtId="0" fontId="83" fillId="0" borderId="0" xfId="0" applyFont="1" applyProtection="1">
      <protection hidden="1"/>
    </xf>
    <xf numFmtId="0" fontId="13" fillId="0" borderId="2" xfId="0" applyFont="1" applyFill="1" applyBorder="1" applyAlignment="1">
      <alignment vertical="center" wrapText="1"/>
    </xf>
    <xf numFmtId="0" fontId="85" fillId="0" borderId="0" xfId="0" applyFont="1" applyProtection="1">
      <protection hidden="1"/>
    </xf>
    <xf numFmtId="0" fontId="13" fillId="3" borderId="0" xfId="0" applyFont="1" applyFill="1" applyBorder="1" applyAlignment="1">
      <alignment vertical="center" wrapText="1"/>
    </xf>
    <xf numFmtId="0" fontId="14" fillId="3" borderId="0" xfId="0" applyFont="1" applyFill="1" applyBorder="1" applyAlignment="1">
      <alignment horizontal="center" vertical="center" wrapText="1"/>
    </xf>
    <xf numFmtId="0" fontId="13" fillId="3" borderId="0" xfId="0" applyFont="1" applyFill="1" applyBorder="1" applyAlignment="1">
      <alignment horizontal="left" vertical="center" wrapText="1" indent="1"/>
    </xf>
    <xf numFmtId="0" fontId="84" fillId="3" borderId="0" xfId="0" applyFont="1" applyFill="1" applyBorder="1" applyAlignment="1">
      <alignment horizontal="left" vertical="center" wrapText="1" indent="1"/>
    </xf>
    <xf numFmtId="0" fontId="78" fillId="0" borderId="0" xfId="0" applyFont="1" applyBorder="1" applyAlignment="1">
      <alignment vertical="center"/>
    </xf>
    <xf numFmtId="0" fontId="0" fillId="0" borderId="0" xfId="0" applyBorder="1"/>
    <xf numFmtId="0" fontId="79" fillId="0" borderId="0" xfId="0" applyFont="1" applyBorder="1"/>
    <xf numFmtId="0" fontId="13" fillId="3" borderId="11" xfId="0" applyFont="1" applyFill="1" applyBorder="1" applyAlignment="1">
      <alignment vertical="center" wrapText="1"/>
    </xf>
    <xf numFmtId="0" fontId="14" fillId="3" borderId="11" xfId="0" applyFont="1" applyFill="1" applyBorder="1" applyAlignment="1">
      <alignment horizontal="center" vertical="center" wrapText="1"/>
    </xf>
    <xf numFmtId="0" fontId="84" fillId="3" borderId="11" xfId="0" applyFont="1" applyFill="1" applyBorder="1" applyAlignment="1">
      <alignment horizontal="left" vertical="center" wrapText="1" indent="1"/>
    </xf>
    <xf numFmtId="0" fontId="13" fillId="3" borderId="11" xfId="0" applyFont="1" applyFill="1" applyBorder="1" applyAlignment="1">
      <alignment horizontal="left" vertical="center" wrapText="1" indent="1"/>
    </xf>
    <xf numFmtId="0" fontId="0" fillId="0" borderId="5" xfId="0" applyBorder="1"/>
    <xf numFmtId="0" fontId="79" fillId="0" borderId="5" xfId="0" applyFont="1" applyBorder="1"/>
    <xf numFmtId="0" fontId="13" fillId="0" borderId="2" xfId="0" applyFont="1" applyFill="1" applyBorder="1" applyAlignment="1">
      <alignment horizontal="left" vertical="center" wrapText="1" indent="1"/>
    </xf>
    <xf numFmtId="0" fontId="14" fillId="0" borderId="2" xfId="0" applyFont="1" applyFill="1" applyBorder="1" applyAlignment="1">
      <alignment horizontal="center" vertical="center" wrapText="1"/>
    </xf>
    <xf numFmtId="0" fontId="13" fillId="0" borderId="11" xfId="0" applyFont="1" applyFill="1" applyBorder="1" applyAlignment="1">
      <alignment vertical="center" wrapText="1"/>
    </xf>
    <xf numFmtId="0" fontId="14" fillId="0" borderId="11" xfId="0" applyFont="1" applyFill="1" applyBorder="1" applyAlignment="1">
      <alignment horizontal="center" vertical="center" wrapText="1"/>
    </xf>
    <xf numFmtId="0" fontId="13" fillId="0" borderId="11" xfId="0" applyFont="1" applyFill="1" applyBorder="1" applyAlignment="1">
      <alignment horizontal="left" vertical="center" wrapText="1" indent="1"/>
    </xf>
    <xf numFmtId="0" fontId="13" fillId="0" borderId="0" xfId="0" applyFont="1" applyFill="1" applyBorder="1" applyAlignment="1">
      <alignment vertical="center" wrapText="1"/>
    </xf>
    <xf numFmtId="0" fontId="14" fillId="0" borderId="0" xfId="0" applyFont="1" applyFill="1" applyBorder="1" applyAlignment="1">
      <alignment horizontal="center" vertical="center" wrapText="1"/>
    </xf>
    <xf numFmtId="0" fontId="13" fillId="0" borderId="0" xfId="0" applyFont="1" applyFill="1" applyBorder="1" applyAlignment="1">
      <alignment horizontal="left" vertical="center" wrapText="1" indent="1"/>
    </xf>
    <xf numFmtId="0" fontId="7" fillId="0" borderId="5" xfId="0" applyFont="1" applyBorder="1" applyAlignment="1" applyProtection="1">
      <alignment horizontal="left" vertical="center" indent="2"/>
      <protection hidden="1"/>
    </xf>
    <xf numFmtId="0" fontId="81" fillId="0" borderId="5" xfId="0" applyFont="1" applyBorder="1" applyAlignment="1">
      <alignment horizontal="left" indent="1"/>
    </xf>
    <xf numFmtId="0" fontId="84" fillId="3" borderId="2" xfId="0" applyFont="1" applyFill="1" applyBorder="1" applyAlignment="1" applyProtection="1">
      <alignment horizontal="left" vertical="center" wrapText="1" indent="1"/>
      <protection locked="0" hidden="1"/>
    </xf>
    <xf numFmtId="0" fontId="84" fillId="0" borderId="2" xfId="0" applyFont="1" applyFill="1" applyBorder="1" applyAlignment="1" applyProtection="1">
      <alignment horizontal="left" vertical="center" wrapText="1" indent="1"/>
      <protection locked="0" hidden="1"/>
    </xf>
    <xf numFmtId="0" fontId="30" fillId="0" borderId="2" xfId="0" applyFont="1" applyBorder="1" applyAlignment="1" applyProtection="1">
      <alignment horizontal="center" vertical="center" wrapText="1"/>
      <protection locked="0" hidden="1"/>
    </xf>
    <xf numFmtId="0" fontId="16" fillId="0" borderId="2" xfId="0" applyFont="1" applyBorder="1" applyAlignment="1" applyProtection="1">
      <alignment horizontal="left" vertical="center"/>
      <protection hidden="1"/>
    </xf>
    <xf numFmtId="4" fontId="30" fillId="0" borderId="20" xfId="0" applyNumberFormat="1" applyFont="1" applyBorder="1" applyAlignment="1" applyProtection="1">
      <alignment vertical="center" wrapText="1"/>
      <protection locked="0" hidden="1"/>
    </xf>
    <xf numFmtId="4" fontId="70" fillId="0" borderId="20" xfId="0" applyNumberFormat="1" applyFont="1" applyBorder="1" applyAlignment="1" applyProtection="1">
      <alignment horizontal="center" vertical="center" wrapText="1"/>
      <protection locked="0" hidden="1"/>
    </xf>
    <xf numFmtId="0" fontId="29" fillId="0" borderId="11" xfId="0" applyFont="1" applyBorder="1" applyAlignment="1" applyProtection="1">
      <alignment vertical="center" wrapText="1"/>
      <protection hidden="1"/>
    </xf>
    <xf numFmtId="0" fontId="29" fillId="0" borderId="0" xfId="0" applyFont="1" applyBorder="1" applyAlignment="1" applyProtection="1">
      <alignment vertical="center" wrapText="1"/>
      <protection hidden="1"/>
    </xf>
    <xf numFmtId="0" fontId="30" fillId="0" borderId="11" xfId="0" applyFont="1" applyBorder="1" applyAlignment="1" applyProtection="1">
      <alignment vertical="center" wrapText="1"/>
      <protection hidden="1"/>
    </xf>
    <xf numFmtId="0" fontId="30" fillId="0" borderId="0" xfId="0" applyFont="1" applyBorder="1" applyAlignment="1" applyProtection="1">
      <alignment vertical="center" wrapText="1"/>
      <protection hidden="1"/>
    </xf>
    <xf numFmtId="44" fontId="61" fillId="0" borderId="0" xfId="10" quotePrefix="1" applyFont="1" applyAlignment="1" applyProtection="1">
      <alignment vertical="center"/>
      <protection locked="0"/>
    </xf>
    <xf numFmtId="0" fontId="61" fillId="0" borderId="0" xfId="0" applyFont="1" applyAlignment="1">
      <alignment vertical="center"/>
    </xf>
    <xf numFmtId="0" fontId="61" fillId="0" borderId="3" xfId="0" applyFont="1" applyBorder="1" applyAlignment="1" applyProtection="1">
      <alignment horizontal="left" vertical="center" wrapText="1"/>
    </xf>
    <xf numFmtId="0" fontId="61" fillId="2" borderId="6" xfId="0" applyFont="1" applyFill="1" applyBorder="1" applyAlignment="1" applyProtection="1">
      <alignment horizontal="left"/>
    </xf>
    <xf numFmtId="4" fontId="61" fillId="2" borderId="6" xfId="0" applyNumberFormat="1" applyFont="1" applyFill="1" applyBorder="1" applyAlignment="1" applyProtection="1"/>
    <xf numFmtId="0" fontId="61" fillId="2" borderId="6" xfId="0" applyFont="1" applyFill="1" applyBorder="1" applyAlignment="1" applyProtection="1"/>
    <xf numFmtId="0" fontId="61" fillId="0" borderId="3" xfId="0" applyFont="1" applyBorder="1" applyAlignment="1" applyProtection="1">
      <alignment vertical="center"/>
    </xf>
    <xf numFmtId="0" fontId="61" fillId="0" borderId="6" xfId="0" applyFont="1" applyBorder="1" applyAlignment="1" applyProtection="1">
      <alignment vertical="center"/>
    </xf>
    <xf numFmtId="0" fontId="61" fillId="0" borderId="3" xfId="0" applyFont="1" applyBorder="1" applyAlignment="1" applyProtection="1">
      <alignment vertical="center" wrapText="1"/>
    </xf>
    <xf numFmtId="0" fontId="61" fillId="0" borderId="3" xfId="0" applyFont="1" applyBorder="1" applyAlignment="1" applyProtection="1">
      <alignment vertical="top" wrapText="1"/>
    </xf>
    <xf numFmtId="0" fontId="61" fillId="2" borderId="6" xfId="0" applyFont="1" applyFill="1" applyBorder="1" applyAlignment="1" applyProtection="1">
      <alignment vertical="center"/>
    </xf>
    <xf numFmtId="4" fontId="61" fillId="2" borderId="6" xfId="0" applyNumberFormat="1" applyFont="1" applyFill="1" applyBorder="1" applyAlignment="1" applyProtection="1">
      <alignment horizontal="left"/>
    </xf>
    <xf numFmtId="0" fontId="29" fillId="0" borderId="3" xfId="0" applyFont="1" applyBorder="1" applyAlignment="1" applyProtection="1">
      <alignment horizontal="left" vertical="top" wrapText="1"/>
    </xf>
    <xf numFmtId="0" fontId="29" fillId="0" borderId="6" xfId="0" applyFont="1" applyBorder="1" applyAlignment="1" applyProtection="1">
      <alignment horizontal="left" vertical="top" wrapText="1"/>
    </xf>
    <xf numFmtId="0" fontId="29" fillId="0" borderId="4" xfId="0" applyFont="1" applyBorder="1" applyAlignment="1" applyProtection="1">
      <alignment horizontal="left" vertical="top" wrapText="1"/>
    </xf>
    <xf numFmtId="0" fontId="61" fillId="0" borderId="12" xfId="0" applyFont="1" applyBorder="1" applyProtection="1"/>
    <xf numFmtId="0" fontId="61" fillId="0" borderId="11" xfId="0" applyFont="1" applyBorder="1" applyProtection="1"/>
    <xf numFmtId="0" fontId="61" fillId="0" borderId="13" xfId="0" applyFont="1" applyBorder="1" applyProtection="1"/>
    <xf numFmtId="0" fontId="61" fillId="0" borderId="7" xfId="0" applyFont="1" applyBorder="1" applyProtection="1"/>
    <xf numFmtId="0" fontId="61" fillId="0" borderId="0" xfId="0" applyFont="1" applyBorder="1" applyProtection="1">
      <protection locked="0"/>
    </xf>
    <xf numFmtId="0" fontId="61" fillId="0" borderId="0" xfId="0" applyFont="1" applyBorder="1" applyProtection="1"/>
    <xf numFmtId="0" fontId="61" fillId="0" borderId="17" xfId="0" applyFont="1" applyBorder="1" applyAlignment="1" applyProtection="1">
      <alignment horizontal="center"/>
    </xf>
    <xf numFmtId="0" fontId="61" fillId="0" borderId="17" xfId="0" applyFont="1" applyBorder="1" applyProtection="1"/>
    <xf numFmtId="0" fontId="61" fillId="0" borderId="16" xfId="0" applyFont="1" applyBorder="1" applyAlignment="1" applyProtection="1">
      <alignment horizontal="center"/>
    </xf>
    <xf numFmtId="0" fontId="61" fillId="0" borderId="14" xfId="0" applyFont="1" applyBorder="1" applyProtection="1"/>
    <xf numFmtId="0" fontId="70" fillId="0" borderId="5" xfId="0" applyFont="1" applyBorder="1" applyProtection="1"/>
    <xf numFmtId="0" fontId="61" fillId="0" borderId="5" xfId="0" applyFont="1" applyBorder="1" applyProtection="1"/>
    <xf numFmtId="0" fontId="61" fillId="0" borderId="5" xfId="0" applyFont="1" applyBorder="1" applyAlignment="1" applyProtection="1">
      <alignment horizontal="center"/>
    </xf>
    <xf numFmtId="0" fontId="35" fillId="0" borderId="5" xfId="0" applyFont="1" applyBorder="1" applyAlignment="1" applyProtection="1"/>
    <xf numFmtId="0" fontId="0" fillId="0" borderId="0" xfId="0" quotePrefix="1" applyAlignment="1" applyProtection="1">
      <alignment vertical="center" wrapText="1"/>
      <protection locked="0"/>
    </xf>
    <xf numFmtId="0" fontId="29" fillId="0" borderId="0" xfId="0" applyFont="1" applyAlignment="1" applyProtection="1">
      <alignment horizontal="left"/>
      <protection hidden="1"/>
    </xf>
    <xf numFmtId="0" fontId="29" fillId="0" borderId="2" xfId="0" applyFont="1" applyFill="1" applyBorder="1" applyAlignment="1" applyProtection="1">
      <alignment horizontal="left" vertical="center" wrapText="1"/>
      <protection hidden="1"/>
    </xf>
    <xf numFmtId="0" fontId="29" fillId="0" borderId="2" xfId="0" applyFont="1" applyFill="1" applyBorder="1" applyAlignment="1" applyProtection="1">
      <alignment horizontal="left" vertical="center" wrapText="1"/>
      <protection locked="0" hidden="1"/>
    </xf>
    <xf numFmtId="0" fontId="29" fillId="0" borderId="8" xfId="0" applyFont="1" applyFill="1" applyBorder="1" applyAlignment="1" applyProtection="1">
      <alignment horizontal="left" vertical="center" wrapText="1"/>
      <protection locked="0" hidden="1"/>
    </xf>
    <xf numFmtId="0" fontId="29" fillId="0" borderId="10" xfId="0" applyFont="1" applyFill="1" applyBorder="1" applyAlignment="1" applyProtection="1">
      <alignment horizontal="left" vertical="center" wrapText="1"/>
      <protection locked="0" hidden="1"/>
    </xf>
    <xf numFmtId="0" fontId="44" fillId="0" borderId="0" xfId="0" applyFont="1" applyAlignment="1" applyProtection="1">
      <alignment horizontal="left"/>
      <protection hidden="1"/>
    </xf>
    <xf numFmtId="0" fontId="44" fillId="0" borderId="0" xfId="0" applyFont="1" applyProtection="1">
      <protection hidden="1"/>
    </xf>
    <xf numFmtId="0" fontId="19" fillId="0" borderId="0" xfId="0" applyFont="1" applyAlignment="1" applyProtection="1">
      <alignment horizontal="left"/>
      <protection hidden="1"/>
    </xf>
    <xf numFmtId="0" fontId="44" fillId="0" borderId="0" xfId="0" applyFont="1" applyAlignment="1" applyProtection="1">
      <alignment horizontal="left" vertical="top"/>
      <protection hidden="1"/>
    </xf>
    <xf numFmtId="16" fontId="44" fillId="0" borderId="0" xfId="0" quotePrefix="1" applyNumberFormat="1" applyFont="1" applyAlignment="1" applyProtection="1">
      <alignment horizontal="right"/>
      <protection hidden="1"/>
    </xf>
    <xf numFmtId="0" fontId="46" fillId="0" borderId="0" xfId="0" applyFont="1" applyProtection="1">
      <protection hidden="1"/>
    </xf>
    <xf numFmtId="0" fontId="31" fillId="0" borderId="3" xfId="0" applyFont="1" applyFill="1" applyBorder="1" applyAlignment="1" applyProtection="1">
      <alignment horizontal="left" vertical="center"/>
      <protection hidden="1"/>
    </xf>
    <xf numFmtId="0" fontId="31" fillId="0" borderId="4" xfId="0" applyFont="1" applyFill="1" applyBorder="1" applyAlignment="1" applyProtection="1">
      <alignment horizontal="left" vertical="center"/>
      <protection hidden="1"/>
    </xf>
    <xf numFmtId="0" fontId="29" fillId="0" borderId="0" xfId="0" quotePrefix="1" applyFont="1" applyAlignment="1" applyProtection="1">
      <alignment horizontal="left"/>
      <protection hidden="1"/>
    </xf>
    <xf numFmtId="0" fontId="29" fillId="0" borderId="0" xfId="0" applyFont="1" applyAlignment="1" applyProtection="1">
      <alignment horizontal="left"/>
      <protection hidden="1"/>
    </xf>
    <xf numFmtId="0" fontId="31" fillId="0" borderId="0" xfId="0" quotePrefix="1" applyFont="1" applyAlignment="1" applyProtection="1">
      <alignment horizontal="left"/>
    </xf>
    <xf numFmtId="0" fontId="31" fillId="0" borderId="0" xfId="0" applyFont="1" applyAlignment="1" applyProtection="1">
      <alignment horizontal="left"/>
    </xf>
    <xf numFmtId="0" fontId="19" fillId="0" borderId="0" xfId="0" applyFont="1" applyAlignment="1" applyProtection="1">
      <alignment horizontal="left"/>
      <protection hidden="1"/>
    </xf>
    <xf numFmtId="0" fontId="29" fillId="0" borderId="0" xfId="0" applyFont="1" applyAlignment="1" applyProtection="1">
      <alignment horizontal="left" vertical="top" wrapText="1"/>
      <protection hidden="1"/>
    </xf>
    <xf numFmtId="0" fontId="31" fillId="0" borderId="2" xfId="0" applyFont="1" applyFill="1" applyBorder="1" applyAlignment="1" applyProtection="1">
      <alignment horizontal="left" vertical="center" wrapText="1"/>
      <protection hidden="1"/>
    </xf>
    <xf numFmtId="0" fontId="31" fillId="0" borderId="2" xfId="0" applyFont="1" applyFill="1" applyBorder="1" applyAlignment="1" applyProtection="1">
      <alignment horizontal="left" vertical="center"/>
      <protection hidden="1"/>
    </xf>
    <xf numFmtId="0" fontId="31" fillId="0" borderId="12" xfId="0" applyFont="1" applyFill="1" applyBorder="1" applyAlignment="1" applyProtection="1">
      <alignment horizontal="left" vertical="center" wrapText="1"/>
      <protection hidden="1"/>
    </xf>
    <xf numFmtId="0" fontId="31" fillId="0" borderId="13" xfId="0" applyFont="1" applyFill="1" applyBorder="1" applyAlignment="1" applyProtection="1">
      <alignment horizontal="left" vertical="center"/>
      <protection hidden="1"/>
    </xf>
    <xf numFmtId="0" fontId="57" fillId="0" borderId="14" xfId="0" applyFont="1" applyFill="1" applyBorder="1" applyAlignment="1" applyProtection="1">
      <alignment horizontal="left" vertical="center" wrapText="1"/>
      <protection hidden="1"/>
    </xf>
    <xf numFmtId="0" fontId="57" fillId="0" borderId="15" xfId="0" applyFont="1" applyFill="1" applyBorder="1" applyAlignment="1" applyProtection="1">
      <alignment horizontal="left" vertical="center"/>
      <protection hidden="1"/>
    </xf>
    <xf numFmtId="0" fontId="31" fillId="0" borderId="0" xfId="0" applyFont="1" applyAlignment="1" applyProtection="1">
      <alignment horizontal="left" vertical="top" wrapText="1"/>
      <protection hidden="1"/>
    </xf>
    <xf numFmtId="0" fontId="31" fillId="0" borderId="3" xfId="0" applyFont="1" applyFill="1" applyBorder="1" applyAlignment="1" applyProtection="1">
      <alignment horizontal="left" vertical="center" wrapText="1"/>
      <protection hidden="1"/>
    </xf>
    <xf numFmtId="0" fontId="31" fillId="0" borderId="4" xfId="0" applyFont="1" applyFill="1" applyBorder="1" applyAlignment="1" applyProtection="1">
      <alignment horizontal="left" vertical="center" wrapText="1"/>
      <protection hidden="1"/>
    </xf>
    <xf numFmtId="0" fontId="48" fillId="0" borderId="0" xfId="0" applyFont="1" applyAlignment="1" applyProtection="1">
      <alignment horizontal="center" vertical="center"/>
    </xf>
    <xf numFmtId="0" fontId="31" fillId="2" borderId="3" xfId="0" applyFont="1" applyFill="1" applyBorder="1" applyAlignment="1" applyProtection="1">
      <alignment horizontal="center" vertical="center"/>
    </xf>
    <xf numFmtId="0" fontId="31" fillId="2" borderId="4" xfId="0" applyFont="1" applyFill="1" applyBorder="1" applyAlignment="1" applyProtection="1">
      <alignment horizontal="center" vertical="center"/>
    </xf>
    <xf numFmtId="4" fontId="89" fillId="0" borderId="0" xfId="0" applyNumberFormat="1" applyFont="1" applyAlignment="1" applyProtection="1">
      <alignment horizontal="left" vertical="center" wrapText="1"/>
      <protection locked="0" hidden="1"/>
    </xf>
    <xf numFmtId="0" fontId="29" fillId="0" borderId="0" xfId="0" applyFont="1" applyBorder="1" applyAlignment="1" applyProtection="1">
      <alignment horizontal="left" vertical="center" wrapText="1"/>
      <protection hidden="1"/>
    </xf>
    <xf numFmtId="0" fontId="29" fillId="0" borderId="0" xfId="0" applyFont="1" applyBorder="1" applyAlignment="1" applyProtection="1">
      <alignment horizontal="left" vertical="center"/>
      <protection hidden="1"/>
    </xf>
    <xf numFmtId="0" fontId="29" fillId="0" borderId="2" xfId="0" applyFont="1" applyBorder="1" applyAlignment="1" applyProtection="1">
      <alignment horizontal="center" vertical="center" wrapText="1"/>
      <protection hidden="1"/>
    </xf>
    <xf numFmtId="0" fontId="30" fillId="0" borderId="0" xfId="0" applyFont="1" applyFill="1" applyAlignment="1" applyProtection="1">
      <alignment horizontal="left" vertical="top" wrapText="1"/>
      <protection locked="0" hidden="1"/>
    </xf>
    <xf numFmtId="0" fontId="34" fillId="0" borderId="2" xfId="0" applyFont="1" applyBorder="1" applyAlignment="1" applyProtection="1">
      <alignment horizontal="left" vertical="center" wrapText="1"/>
      <protection hidden="1"/>
    </xf>
    <xf numFmtId="0" fontId="29" fillId="0" borderId="0" xfId="0" applyFont="1" applyAlignment="1" applyProtection="1">
      <alignment horizontal="left" vertical="center" wrapText="1"/>
      <protection hidden="1"/>
    </xf>
    <xf numFmtId="0" fontId="30" fillId="0" borderId="3" xfId="0" applyFont="1" applyFill="1" applyBorder="1" applyAlignment="1" applyProtection="1">
      <alignment horizontal="left" vertical="center" wrapText="1"/>
      <protection locked="0" hidden="1"/>
    </xf>
    <xf numFmtId="0" fontId="30" fillId="0" borderId="4" xfId="0" applyFont="1" applyFill="1" applyBorder="1" applyAlignment="1" applyProtection="1">
      <alignment horizontal="left" vertical="center" wrapText="1"/>
      <protection locked="0" hidden="1"/>
    </xf>
    <xf numFmtId="0" fontId="10" fillId="0" borderId="2" xfId="0" applyFont="1" applyBorder="1" applyAlignment="1" applyProtection="1">
      <alignment vertical="center" wrapText="1"/>
      <protection locked="0" hidden="1"/>
    </xf>
    <xf numFmtId="0" fontId="16" fillId="0" borderId="2" xfId="0" applyFont="1" applyBorder="1" applyAlignment="1" applyProtection="1">
      <alignment horizontal="left" vertical="center" wrapText="1"/>
      <protection hidden="1"/>
    </xf>
    <xf numFmtId="4" fontId="30" fillId="0" borderId="0" xfId="0" applyNumberFormat="1" applyFont="1" applyAlignment="1" applyProtection="1">
      <alignment horizontal="center" vertical="center" wrapText="1"/>
      <protection locked="0" hidden="1"/>
    </xf>
    <xf numFmtId="0" fontId="29" fillId="0" borderId="3" xfId="0" applyFont="1" applyBorder="1" applyAlignment="1" applyProtection="1">
      <alignment horizontal="center" vertical="center" wrapText="1"/>
      <protection hidden="1"/>
    </xf>
    <xf numFmtId="0" fontId="29" fillId="0" borderId="4" xfId="0" applyFont="1" applyBorder="1" applyAlignment="1" applyProtection="1">
      <alignment horizontal="center" vertical="center" wrapText="1"/>
      <protection hidden="1"/>
    </xf>
    <xf numFmtId="4" fontId="29" fillId="0" borderId="20" xfId="0" applyNumberFormat="1" applyFont="1" applyBorder="1" applyAlignment="1" applyProtection="1">
      <alignment horizontal="left" vertical="center" wrapText="1"/>
      <protection locked="0" hidden="1"/>
    </xf>
    <xf numFmtId="0" fontId="34" fillId="0" borderId="0" xfId="0" applyFont="1" applyAlignment="1" applyProtection="1">
      <alignment horizontal="left" vertical="center" wrapText="1"/>
      <protection hidden="1"/>
    </xf>
    <xf numFmtId="0" fontId="29" fillId="0" borderId="6" xfId="0" applyFont="1" applyBorder="1" applyAlignment="1" applyProtection="1">
      <alignment horizontal="center" vertical="center" wrapText="1"/>
      <protection hidden="1"/>
    </xf>
    <xf numFmtId="0" fontId="30" fillId="0" borderId="0" xfId="0" applyFont="1" applyAlignment="1" applyProtection="1">
      <alignment horizontal="left" vertical="top" wrapText="1"/>
      <protection locked="0" hidden="1"/>
    </xf>
    <xf numFmtId="0" fontId="31" fillId="0" borderId="3" xfId="0" applyFont="1" applyBorder="1" applyAlignment="1" applyProtection="1">
      <alignment horizontal="center" vertical="center" wrapText="1"/>
      <protection hidden="1"/>
    </xf>
    <xf numFmtId="0" fontId="31" fillId="0" borderId="4" xfId="0" applyFont="1" applyBorder="1" applyAlignment="1" applyProtection="1">
      <alignment horizontal="center" vertical="center" wrapText="1"/>
      <protection hidden="1"/>
    </xf>
    <xf numFmtId="0" fontId="30" fillId="0" borderId="3" xfId="0" applyFont="1" applyBorder="1" applyAlignment="1" applyProtection="1">
      <alignment horizontal="center" vertical="center" wrapText="1"/>
      <protection locked="0" hidden="1"/>
    </xf>
    <xf numFmtId="0" fontId="30" fillId="0" borderId="4" xfId="0" applyFont="1" applyBorder="1" applyAlignment="1" applyProtection="1">
      <alignment horizontal="center" vertical="center" wrapText="1"/>
      <protection locked="0" hidden="1"/>
    </xf>
    <xf numFmtId="0" fontId="31" fillId="0" borderId="11" xfId="0" applyFont="1" applyBorder="1" applyAlignment="1" applyProtection="1">
      <alignment horizontal="left" vertical="center" wrapText="1"/>
      <protection hidden="1"/>
    </xf>
    <xf numFmtId="0" fontId="30" fillId="0" borderId="0" xfId="0" applyFont="1" applyAlignment="1" applyProtection="1">
      <alignment horizontal="left" vertical="center" wrapText="1"/>
      <protection locked="0" hidden="1"/>
    </xf>
    <xf numFmtId="0" fontId="31" fillId="0" borderId="2" xfId="0" applyFont="1" applyBorder="1" applyAlignment="1" applyProtection="1">
      <alignment horizontal="center" vertical="center" wrapText="1"/>
      <protection hidden="1"/>
    </xf>
    <xf numFmtId="0" fontId="30" fillId="0" borderId="3" xfId="0" applyFont="1" applyBorder="1" applyAlignment="1" applyProtection="1">
      <alignment horizontal="left" vertical="top" wrapText="1"/>
      <protection locked="0" hidden="1"/>
    </xf>
    <xf numFmtId="0" fontId="30" fillId="0" borderId="4" xfId="0" applyFont="1" applyBorder="1" applyAlignment="1" applyProtection="1">
      <alignment horizontal="left" vertical="top" wrapText="1"/>
      <protection locked="0" hidden="1"/>
    </xf>
    <xf numFmtId="0" fontId="30" fillId="0" borderId="2" xfId="0" applyFont="1" applyBorder="1" applyAlignment="1" applyProtection="1">
      <alignment horizontal="left" vertical="top" wrapText="1"/>
      <protection locked="0" hidden="1"/>
    </xf>
    <xf numFmtId="0" fontId="29" fillId="0" borderId="0" xfId="0" applyFont="1" applyFill="1" applyAlignment="1" applyProtection="1">
      <alignment horizontal="left" vertical="center" wrapText="1"/>
      <protection hidden="1"/>
    </xf>
    <xf numFmtId="14" fontId="30" fillId="0" borderId="0" xfId="0" applyNumberFormat="1" applyFont="1" applyAlignment="1" applyProtection="1">
      <alignment horizontal="left" vertical="center" wrapText="1"/>
      <protection locked="0" hidden="1"/>
    </xf>
    <xf numFmtId="0" fontId="29" fillId="0" borderId="2" xfId="0" applyFont="1" applyBorder="1" applyAlignment="1" applyProtection="1">
      <alignment horizontal="left" vertical="top" wrapText="1"/>
      <protection hidden="1"/>
    </xf>
    <xf numFmtId="0" fontId="30" fillId="0" borderId="2" xfId="0" applyFont="1" applyBorder="1" applyAlignment="1" applyProtection="1">
      <alignment horizontal="center" vertical="center" wrapText="1"/>
      <protection locked="0" hidden="1"/>
    </xf>
    <xf numFmtId="0" fontId="25" fillId="0" borderId="0" xfId="0" applyFont="1" applyBorder="1" applyAlignment="1" applyProtection="1">
      <alignment horizontal="left" vertical="center" wrapText="1"/>
      <protection hidden="1"/>
    </xf>
    <xf numFmtId="0" fontId="31" fillId="0" borderId="2" xfId="0" applyFont="1" applyBorder="1" applyAlignment="1" applyProtection="1">
      <alignment horizontal="left" vertical="center" wrapText="1"/>
      <protection hidden="1"/>
    </xf>
    <xf numFmtId="0" fontId="17" fillId="0" borderId="0" xfId="0" applyFont="1" applyAlignment="1" applyProtection="1">
      <alignment horizontal="center" vertical="center"/>
      <protection hidden="1"/>
    </xf>
    <xf numFmtId="0" fontId="29" fillId="0" borderId="0" xfId="0" applyFont="1" applyBorder="1" applyAlignment="1" applyProtection="1">
      <alignment horizontal="left" vertical="top" wrapText="1"/>
      <protection hidden="1"/>
    </xf>
    <xf numFmtId="0" fontId="31" fillId="0" borderId="0" xfId="0" applyFont="1" applyAlignment="1" applyProtection="1">
      <alignment horizontal="left" vertical="center" wrapText="1"/>
      <protection hidden="1"/>
    </xf>
    <xf numFmtId="0" fontId="30" fillId="0" borderId="2" xfId="0" applyFont="1" applyBorder="1" applyAlignment="1" applyProtection="1">
      <alignment horizontal="left" vertical="center" wrapText="1"/>
      <protection locked="0" hidden="1"/>
    </xf>
    <xf numFmtId="0" fontId="29" fillId="0" borderId="2" xfId="0" applyFont="1" applyBorder="1" applyAlignment="1" applyProtection="1">
      <alignment vertical="top" wrapText="1"/>
      <protection hidden="1"/>
    </xf>
    <xf numFmtId="0" fontId="30" fillId="0" borderId="2" xfId="0" applyFont="1" applyBorder="1" applyAlignment="1" applyProtection="1">
      <alignment horizontal="left" vertical="top" wrapText="1"/>
      <protection hidden="1"/>
    </xf>
    <xf numFmtId="0" fontId="31" fillId="0" borderId="0" xfId="0" applyFont="1" applyFill="1" applyAlignment="1" applyProtection="1">
      <alignment horizontal="left" vertical="center" wrapText="1"/>
      <protection hidden="1"/>
    </xf>
    <xf numFmtId="0" fontId="30" fillId="0" borderId="0" xfId="0" applyFont="1" applyFill="1" applyAlignment="1" applyProtection="1">
      <alignment horizontal="left" vertical="center" wrapText="1"/>
      <protection locked="0" hidden="1"/>
    </xf>
    <xf numFmtId="0" fontId="29" fillId="0" borderId="0" xfId="0" applyFont="1" applyFill="1" applyAlignment="1" applyProtection="1">
      <alignment vertical="center" wrapText="1"/>
      <protection hidden="1"/>
    </xf>
    <xf numFmtId="0" fontId="29" fillId="0" borderId="11" xfId="0" applyFont="1" applyBorder="1" applyAlignment="1" applyProtection="1">
      <alignment horizontal="left" vertical="center" wrapText="1"/>
      <protection hidden="1"/>
    </xf>
    <xf numFmtId="0" fontId="16" fillId="0" borderId="2" xfId="0" applyFont="1" applyBorder="1" applyAlignment="1" applyProtection="1">
      <alignment horizontal="left" vertical="center"/>
      <protection hidden="1"/>
    </xf>
    <xf numFmtId="4" fontId="31" fillId="0" borderId="20" xfId="0" applyNumberFormat="1" applyFont="1" applyBorder="1" applyAlignment="1" applyProtection="1">
      <alignment horizontal="center" vertical="center" wrapText="1"/>
      <protection locked="0" hidden="1"/>
    </xf>
    <xf numFmtId="0" fontId="30" fillId="0" borderId="5" xfId="0" applyFont="1" applyBorder="1" applyAlignment="1" applyProtection="1">
      <alignment horizontal="center" vertical="center" wrapText="1"/>
      <protection locked="0" hidden="1"/>
    </xf>
    <xf numFmtId="0" fontId="29" fillId="0" borderId="0" xfId="0" applyFont="1" applyFill="1" applyAlignment="1" applyProtection="1">
      <alignment horizontal="left"/>
      <protection hidden="1"/>
    </xf>
    <xf numFmtId="0" fontId="66" fillId="0" borderId="0" xfId="0" applyFont="1" applyAlignment="1" applyProtection="1">
      <alignment horizontal="center" vertical="center"/>
      <protection hidden="1"/>
    </xf>
    <xf numFmtId="0" fontId="31" fillId="0" borderId="0" xfId="0" applyFont="1" applyAlignment="1" applyProtection="1">
      <alignment horizontal="left" vertical="center"/>
      <protection hidden="1"/>
    </xf>
    <xf numFmtId="0" fontId="31" fillId="0" borderId="0" xfId="0" applyFont="1" applyAlignment="1" applyProtection="1">
      <alignment horizontal="center" vertical="center"/>
      <protection hidden="1"/>
    </xf>
    <xf numFmtId="0" fontId="31" fillId="0" borderId="0" xfId="0" applyFont="1" applyBorder="1" applyAlignment="1" applyProtection="1">
      <alignment horizontal="left" wrapText="1"/>
      <protection hidden="1"/>
    </xf>
    <xf numFmtId="0" fontId="29" fillId="0" borderId="0" xfId="0" applyFont="1" applyBorder="1" applyAlignment="1" applyProtection="1">
      <alignment horizontal="center"/>
      <protection hidden="1"/>
    </xf>
    <xf numFmtId="0" fontId="31" fillId="0" borderId="0" xfId="0" applyFont="1" applyBorder="1" applyAlignment="1" applyProtection="1">
      <alignment horizontal="left" vertical="top" wrapText="1"/>
      <protection hidden="1"/>
    </xf>
    <xf numFmtId="0" fontId="31" fillId="0" borderId="0" xfId="0" applyFont="1" applyBorder="1" applyAlignment="1" applyProtection="1">
      <alignment horizontal="center"/>
      <protection hidden="1"/>
    </xf>
    <xf numFmtId="0" fontId="0" fillId="0" borderId="0" xfId="0" applyAlignment="1" applyProtection="1">
      <alignment horizontal="center"/>
      <protection hidden="1"/>
    </xf>
    <xf numFmtId="0" fontId="0" fillId="10" borderId="7" xfId="0" applyFont="1" applyFill="1" applyBorder="1" applyAlignment="1">
      <alignment horizontal="center" textRotation="90" wrapText="1"/>
    </xf>
    <xf numFmtId="0" fontId="7" fillId="0" borderId="5" xfId="0" applyFont="1" applyFill="1" applyBorder="1" applyAlignment="1">
      <alignment horizontal="center"/>
    </xf>
    <xf numFmtId="0" fontId="66" fillId="0" borderId="0" xfId="0" applyFont="1" applyAlignment="1">
      <alignment horizontal="center" vertical="center"/>
    </xf>
    <xf numFmtId="0" fontId="31" fillId="2" borderId="2" xfId="0" applyFont="1" applyFill="1" applyBorder="1" applyAlignment="1" applyProtection="1">
      <alignment vertical="center" wrapText="1"/>
      <protection hidden="1"/>
    </xf>
    <xf numFmtId="0" fontId="31" fillId="2" borderId="2"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protection hidden="1"/>
    </xf>
    <xf numFmtId="0" fontId="75" fillId="3" borderId="2" xfId="0" applyFont="1" applyFill="1" applyBorder="1" applyAlignment="1" applyProtection="1">
      <alignment horizontal="left" vertical="center" wrapText="1" indent="1"/>
      <protection hidden="1"/>
    </xf>
    <xf numFmtId="0" fontId="76" fillId="3" borderId="2" xfId="0" applyFont="1" applyFill="1" applyBorder="1" applyAlignment="1" applyProtection="1">
      <alignment horizontal="left" vertical="center" wrapText="1" indent="1"/>
      <protection locked="0" hidden="1"/>
    </xf>
    <xf numFmtId="0" fontId="77" fillId="3" borderId="2" xfId="0" applyFont="1" applyFill="1" applyBorder="1" applyAlignment="1" applyProtection="1">
      <alignment horizontal="left" vertical="center" wrapText="1" indent="1"/>
      <protection locked="0" hidden="1"/>
    </xf>
    <xf numFmtId="0" fontId="75" fillId="3" borderId="2" xfId="0" applyFont="1" applyFill="1" applyBorder="1" applyAlignment="1" applyProtection="1">
      <alignment vertical="center" wrapText="1"/>
      <protection hidden="1"/>
    </xf>
    <xf numFmtId="0" fontId="75" fillId="3" borderId="2" xfId="0" applyFont="1" applyFill="1" applyBorder="1" applyAlignment="1" applyProtection="1">
      <alignment horizontal="center" vertical="center" wrapText="1"/>
      <protection hidden="1"/>
    </xf>
    <xf numFmtId="0" fontId="76" fillId="3" borderId="12" xfId="0" applyFont="1" applyFill="1" applyBorder="1" applyAlignment="1" applyProtection="1">
      <alignment horizontal="left" vertical="center" wrapText="1" indent="1"/>
      <protection locked="0" hidden="1"/>
    </xf>
    <xf numFmtId="0" fontId="76" fillId="3" borderId="11" xfId="0" applyFont="1" applyFill="1" applyBorder="1" applyAlignment="1" applyProtection="1">
      <alignment horizontal="left" vertical="center" wrapText="1" indent="1"/>
      <protection locked="0" hidden="1"/>
    </xf>
    <xf numFmtId="0" fontId="76" fillId="3" borderId="13" xfId="0" applyFont="1" applyFill="1" applyBorder="1" applyAlignment="1" applyProtection="1">
      <alignment horizontal="left" vertical="center" wrapText="1" indent="1"/>
      <protection locked="0" hidden="1"/>
    </xf>
    <xf numFmtId="0" fontId="76" fillId="3" borderId="7" xfId="0" applyFont="1" applyFill="1" applyBorder="1" applyAlignment="1" applyProtection="1">
      <alignment horizontal="left" vertical="center" wrapText="1" indent="1"/>
      <protection locked="0" hidden="1"/>
    </xf>
    <xf numFmtId="0" fontId="76" fillId="3" borderId="0" xfId="0" applyFont="1" applyFill="1" applyBorder="1" applyAlignment="1" applyProtection="1">
      <alignment horizontal="left" vertical="center" wrapText="1" indent="1"/>
      <protection locked="0" hidden="1"/>
    </xf>
    <xf numFmtId="0" fontId="76" fillId="3" borderId="19" xfId="0" applyFont="1" applyFill="1" applyBorder="1" applyAlignment="1" applyProtection="1">
      <alignment horizontal="left" vertical="center" wrapText="1" indent="1"/>
      <protection locked="0" hidden="1"/>
    </xf>
    <xf numFmtId="0" fontId="76" fillId="3" borderId="14" xfId="0" applyFont="1" applyFill="1" applyBorder="1" applyAlignment="1" applyProtection="1">
      <alignment horizontal="left" vertical="center" wrapText="1" indent="1"/>
      <protection locked="0" hidden="1"/>
    </xf>
    <xf numFmtId="0" fontId="76" fillId="3" borderId="5" xfId="0" applyFont="1" applyFill="1" applyBorder="1" applyAlignment="1" applyProtection="1">
      <alignment horizontal="left" vertical="center" wrapText="1" indent="1"/>
      <protection locked="0" hidden="1"/>
    </xf>
    <xf numFmtId="0" fontId="76" fillId="3" borderId="15" xfId="0" applyFont="1" applyFill="1" applyBorder="1" applyAlignment="1" applyProtection="1">
      <alignment horizontal="left" vertical="center" wrapText="1" indent="1"/>
      <protection locked="0" hidden="1"/>
    </xf>
    <xf numFmtId="0" fontId="75" fillId="3" borderId="12" xfId="0" applyFont="1" applyFill="1" applyBorder="1" applyAlignment="1" applyProtection="1">
      <alignment horizontal="left" vertical="center" wrapText="1" indent="1"/>
      <protection hidden="1"/>
    </xf>
    <xf numFmtId="0" fontId="75" fillId="3" borderId="11" xfId="0" applyFont="1" applyFill="1" applyBorder="1" applyAlignment="1" applyProtection="1">
      <alignment horizontal="left" vertical="center" wrapText="1" indent="1"/>
      <protection hidden="1"/>
    </xf>
    <xf numFmtId="0" fontId="75" fillId="3" borderId="13" xfId="0" applyFont="1" applyFill="1" applyBorder="1" applyAlignment="1" applyProtection="1">
      <alignment horizontal="left" vertical="center" wrapText="1" indent="1"/>
      <protection hidden="1"/>
    </xf>
    <xf numFmtId="0" fontId="75" fillId="3" borderId="7" xfId="0" applyFont="1" applyFill="1" applyBorder="1" applyAlignment="1" applyProtection="1">
      <alignment horizontal="left" vertical="center" wrapText="1" indent="1"/>
      <protection hidden="1"/>
    </xf>
    <xf numFmtId="0" fontId="75" fillId="3" borderId="0" xfId="0" applyFont="1" applyFill="1" applyBorder="1" applyAlignment="1" applyProtection="1">
      <alignment horizontal="left" vertical="center" wrapText="1" indent="1"/>
      <protection hidden="1"/>
    </xf>
    <xf numFmtId="0" fontId="75" fillId="3" borderId="19" xfId="0" applyFont="1" applyFill="1" applyBorder="1" applyAlignment="1" applyProtection="1">
      <alignment horizontal="left" vertical="center" wrapText="1" indent="1"/>
      <protection hidden="1"/>
    </xf>
    <xf numFmtId="0" fontId="75" fillId="3" borderId="14" xfId="0" applyFont="1" applyFill="1" applyBorder="1" applyAlignment="1" applyProtection="1">
      <alignment horizontal="left" vertical="center" wrapText="1" indent="1"/>
      <protection hidden="1"/>
    </xf>
    <xf numFmtId="0" fontId="75" fillId="3" borderId="5" xfId="0" applyFont="1" applyFill="1" applyBorder="1" applyAlignment="1" applyProtection="1">
      <alignment horizontal="left" vertical="center" wrapText="1" indent="1"/>
      <protection hidden="1"/>
    </xf>
    <xf numFmtId="0" fontId="75" fillId="3" borderId="15" xfId="0" applyFont="1" applyFill="1" applyBorder="1" applyAlignment="1" applyProtection="1">
      <alignment horizontal="left" vertical="center" wrapText="1" indent="1"/>
      <protection hidden="1"/>
    </xf>
    <xf numFmtId="0" fontId="64" fillId="4" borderId="2" xfId="0" applyFont="1" applyFill="1" applyBorder="1" applyAlignment="1" applyProtection="1">
      <alignment vertical="center" wrapText="1"/>
      <protection hidden="1"/>
    </xf>
    <xf numFmtId="0" fontId="64" fillId="0" borderId="2" xfId="0" applyFont="1" applyBorder="1" applyAlignment="1" applyProtection="1">
      <alignment horizontal="center" vertical="center" wrapText="1"/>
      <protection locked="0" hidden="1"/>
    </xf>
    <xf numFmtId="0" fontId="76" fillId="3" borderId="3" xfId="0" applyFont="1" applyFill="1" applyBorder="1" applyAlignment="1" applyProtection="1">
      <alignment horizontal="left" vertical="center" wrapText="1" indent="1"/>
      <protection locked="0" hidden="1"/>
    </xf>
    <xf numFmtId="0" fontId="76" fillId="3" borderId="6" xfId="0" applyFont="1" applyFill="1" applyBorder="1" applyAlignment="1" applyProtection="1">
      <alignment horizontal="left" vertical="center" wrapText="1" indent="1"/>
      <protection locked="0" hidden="1"/>
    </xf>
    <xf numFmtId="0" fontId="76" fillId="3" borderId="4" xfId="0" applyFont="1" applyFill="1" applyBorder="1" applyAlignment="1" applyProtection="1">
      <alignment horizontal="left" vertical="center" wrapText="1" indent="1"/>
      <protection locked="0" hidden="1"/>
    </xf>
    <xf numFmtId="0" fontId="65" fillId="0" borderId="2" xfId="0" applyFont="1" applyBorder="1" applyAlignment="1" applyProtection="1">
      <alignment horizontal="center" vertical="center" wrapText="1"/>
      <protection locked="0" hidden="1"/>
    </xf>
    <xf numFmtId="0" fontId="62" fillId="6" borderId="2" xfId="0" applyFont="1" applyFill="1" applyBorder="1" applyAlignment="1" applyProtection="1">
      <alignment horizontal="center" vertical="center" wrapText="1"/>
      <protection hidden="1"/>
    </xf>
    <xf numFmtId="0" fontId="62" fillId="0" borderId="2" xfId="0" applyFont="1" applyBorder="1" applyAlignment="1" applyProtection="1">
      <alignment horizontal="center" vertical="center" wrapText="1"/>
      <protection hidden="1"/>
    </xf>
    <xf numFmtId="0" fontId="62" fillId="0" borderId="9" xfId="0" applyFont="1" applyBorder="1" applyAlignment="1" applyProtection="1">
      <alignment horizontal="center" vertical="center" wrapText="1"/>
      <protection hidden="1"/>
    </xf>
    <xf numFmtId="0" fontId="58" fillId="7" borderId="2" xfId="0" applyFont="1" applyFill="1" applyBorder="1" applyAlignment="1" applyProtection="1">
      <alignment horizontal="center" vertical="center"/>
      <protection hidden="1"/>
    </xf>
    <xf numFmtId="0" fontId="62" fillId="2" borderId="2" xfId="0" applyFont="1" applyFill="1" applyBorder="1" applyAlignment="1" applyProtection="1">
      <alignment horizontal="center" vertical="center" wrapText="1"/>
      <protection hidden="1"/>
    </xf>
    <xf numFmtId="0" fontId="61" fillId="0" borderId="2" xfId="0" applyFont="1" applyBorder="1" applyAlignment="1" applyProtection="1">
      <alignment vertical="center" wrapText="1"/>
      <protection locked="0" hidden="1"/>
    </xf>
    <xf numFmtId="14" fontId="64" fillId="3" borderId="2" xfId="0" applyNumberFormat="1" applyFont="1" applyFill="1" applyBorder="1" applyAlignment="1" applyProtection="1">
      <alignment horizontal="center" vertical="center" wrapText="1"/>
      <protection locked="0" hidden="1"/>
    </xf>
    <xf numFmtId="0" fontId="64" fillId="0" borderId="2" xfId="0" applyFont="1" applyBorder="1" applyAlignment="1" applyProtection="1">
      <alignment horizontal="center" vertical="center" wrapText="1"/>
      <protection hidden="1"/>
    </xf>
    <xf numFmtId="0" fontId="60" fillId="0" borderId="0" xfId="0" applyFont="1" applyBorder="1" applyAlignment="1" applyProtection="1">
      <alignment vertical="center"/>
      <protection hidden="1"/>
    </xf>
    <xf numFmtId="0" fontId="11" fillId="0" borderId="6" xfId="0" applyFont="1" applyBorder="1" applyAlignment="1" applyProtection="1">
      <alignment vertical="center" wrapText="1"/>
      <protection hidden="1"/>
    </xf>
    <xf numFmtId="0" fontId="63" fillId="4" borderId="2" xfId="0" applyFont="1" applyFill="1" applyBorder="1" applyAlignment="1" applyProtection="1">
      <alignment horizontal="center" vertical="center" wrapText="1"/>
      <protection hidden="1"/>
    </xf>
    <xf numFmtId="0" fontId="62" fillId="4" borderId="2" xfId="0" applyFont="1" applyFill="1" applyBorder="1" applyAlignment="1" applyProtection="1">
      <alignment horizontal="center" vertical="center" wrapText="1"/>
      <protection hidden="1"/>
    </xf>
    <xf numFmtId="0" fontId="13" fillId="3" borderId="2" xfId="0" applyFont="1" applyFill="1" applyBorder="1" applyAlignment="1">
      <alignment vertical="center" wrapText="1"/>
    </xf>
    <xf numFmtId="0" fontId="14" fillId="3" borderId="2" xfId="0" applyFont="1" applyFill="1" applyBorder="1" applyAlignment="1">
      <alignment horizontal="center" vertical="center" wrapText="1"/>
    </xf>
    <xf numFmtId="0" fontId="12" fillId="2" borderId="10" xfId="0" applyFont="1" applyFill="1" applyBorder="1" applyAlignment="1">
      <alignment vertical="center" wrapText="1"/>
    </xf>
    <xf numFmtId="0" fontId="12" fillId="2" borderId="2" xfId="0" applyFont="1" applyFill="1" applyBorder="1" applyAlignment="1">
      <alignment vertical="center" wrapText="1"/>
    </xf>
    <xf numFmtId="0" fontId="12" fillId="2" borderId="10"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84" fillId="3" borderId="2" xfId="0" applyFont="1" applyFill="1" applyBorder="1" applyAlignment="1" applyProtection="1">
      <alignment horizontal="left" vertical="center" wrapText="1" indent="1"/>
      <protection locked="0" hidden="1"/>
    </xf>
    <xf numFmtId="0" fontId="13" fillId="0" borderId="2" xfId="0" applyFont="1" applyBorder="1" applyAlignment="1">
      <alignment vertical="center" wrapText="1"/>
    </xf>
    <xf numFmtId="0" fontId="84" fillId="0" borderId="2" xfId="0" applyFont="1" applyBorder="1" applyAlignment="1" applyProtection="1">
      <alignment horizontal="left" vertical="center" wrapText="1" indent="1"/>
      <protection locked="0" hidden="1"/>
    </xf>
    <xf numFmtId="0" fontId="14" fillId="0" borderId="2" xfId="0" applyFont="1" applyBorder="1" applyAlignment="1">
      <alignment horizontal="center" vertical="center" wrapText="1"/>
    </xf>
    <xf numFmtId="0" fontId="13" fillId="3" borderId="8" xfId="0" applyFont="1" applyFill="1" applyBorder="1" applyAlignment="1">
      <alignment vertical="center" wrapText="1"/>
    </xf>
    <xf numFmtId="0" fontId="14" fillId="3" borderId="8" xfId="0" applyFont="1" applyFill="1" applyBorder="1" applyAlignment="1">
      <alignment horizontal="center" vertical="center" wrapText="1"/>
    </xf>
    <xf numFmtId="0" fontId="84" fillId="3" borderId="8" xfId="0" applyFont="1" applyFill="1" applyBorder="1" applyAlignment="1" applyProtection="1">
      <alignment horizontal="left" vertical="center" wrapText="1" indent="1"/>
      <protection locked="0" hidden="1"/>
    </xf>
    <xf numFmtId="0" fontId="68" fillId="0" borderId="0" xfId="0" applyFont="1" applyAlignment="1" applyProtection="1">
      <alignment horizontal="center" vertical="center" wrapText="1"/>
      <protection hidden="1"/>
    </xf>
    <xf numFmtId="0" fontId="80" fillId="2" borderId="2" xfId="0" applyFont="1" applyFill="1" applyBorder="1" applyAlignment="1">
      <alignment horizontal="center" vertical="center" wrapText="1"/>
    </xf>
    <xf numFmtId="0" fontId="61" fillId="0" borderId="3" xfId="0" applyFont="1" applyBorder="1" applyAlignment="1" applyProtection="1">
      <alignment horizontal="left" vertical="center"/>
    </xf>
    <xf numFmtId="0" fontId="61" fillId="0" borderId="4" xfId="0" applyFont="1" applyBorder="1" applyAlignment="1" applyProtection="1">
      <alignment horizontal="left" vertical="center"/>
    </xf>
    <xf numFmtId="0" fontId="61" fillId="0" borderId="3" xfId="0" applyFont="1" applyBorder="1" applyAlignment="1" applyProtection="1">
      <alignment horizontal="left" vertical="center" wrapText="1"/>
    </xf>
    <xf numFmtId="0" fontId="61" fillId="0" borderId="6" xfId="0" applyFont="1" applyBorder="1" applyAlignment="1" applyProtection="1">
      <alignment horizontal="left" vertical="center" wrapText="1"/>
    </xf>
    <xf numFmtId="0" fontId="61" fillId="0" borderId="4" xfId="0" applyFont="1" applyBorder="1" applyAlignment="1" applyProtection="1">
      <alignment horizontal="left" vertical="center" wrapText="1"/>
    </xf>
    <xf numFmtId="0" fontId="61" fillId="0" borderId="6" xfId="0" applyFont="1" applyBorder="1" applyAlignment="1" applyProtection="1">
      <alignment horizontal="left" vertical="center"/>
    </xf>
    <xf numFmtId="2" fontId="61" fillId="0" borderId="3" xfId="0" applyNumberFormat="1" applyFont="1" applyBorder="1" applyAlignment="1" applyProtection="1">
      <alignment horizontal="left"/>
    </xf>
    <xf numFmtId="2" fontId="61" fillId="0" borderId="4" xfId="0" applyNumberFormat="1" applyFont="1" applyBorder="1" applyAlignment="1" applyProtection="1">
      <alignment horizontal="left"/>
    </xf>
    <xf numFmtId="0" fontId="29" fillId="0" borderId="3" xfId="0" applyFont="1" applyBorder="1" applyAlignment="1" applyProtection="1">
      <alignment horizontal="left" vertical="top" wrapText="1"/>
    </xf>
    <xf numFmtId="0" fontId="29" fillId="0" borderId="6" xfId="0" applyFont="1" applyBorder="1" applyAlignment="1" applyProtection="1">
      <alignment horizontal="left" vertical="top" wrapText="1"/>
    </xf>
    <xf numFmtId="0" fontId="29" fillId="0" borderId="4" xfId="0" applyFont="1" applyBorder="1" applyAlignment="1" applyProtection="1">
      <alignment horizontal="left" vertical="top" wrapText="1"/>
    </xf>
    <xf numFmtId="0" fontId="87" fillId="2" borderId="3" xfId="0" applyFont="1" applyFill="1" applyBorder="1" applyAlignment="1" applyProtection="1">
      <alignment horizontal="left" vertical="center" wrapText="1"/>
    </xf>
    <xf numFmtId="0" fontId="87" fillId="2" borderId="6" xfId="0" applyFont="1" applyFill="1" applyBorder="1" applyAlignment="1" applyProtection="1">
      <alignment horizontal="left" vertical="center" wrapText="1"/>
    </xf>
    <xf numFmtId="0" fontId="87" fillId="2" borderId="4" xfId="0" applyFont="1" applyFill="1" applyBorder="1" applyAlignment="1" applyProtection="1">
      <alignment horizontal="left" vertical="center" wrapText="1"/>
    </xf>
    <xf numFmtId="0" fontId="29" fillId="0" borderId="3" xfId="0" applyFont="1" applyFill="1" applyBorder="1" applyAlignment="1" applyProtection="1">
      <alignment horizontal="left" vertical="center" wrapText="1"/>
    </xf>
    <xf numFmtId="0" fontId="29" fillId="0" borderId="6" xfId="0" applyFont="1" applyFill="1" applyBorder="1" applyAlignment="1" applyProtection="1">
      <alignment horizontal="left" vertical="center" wrapText="1"/>
    </xf>
    <xf numFmtId="0" fontId="29" fillId="0" borderId="4" xfId="0" applyFont="1" applyFill="1" applyBorder="1" applyAlignment="1" applyProtection="1">
      <alignment horizontal="left" vertical="center" wrapText="1"/>
    </xf>
    <xf numFmtId="0" fontId="90" fillId="0" borderId="3" xfId="0" applyFont="1" applyBorder="1" applyAlignment="1" applyProtection="1">
      <alignment horizontal="center"/>
    </xf>
    <xf numFmtId="0" fontId="90" fillId="0" borderId="6" xfId="0" applyFont="1" applyBorder="1" applyAlignment="1" applyProtection="1">
      <alignment horizontal="center"/>
    </xf>
    <xf numFmtId="0" fontId="35" fillId="0" borderId="3" xfId="0" applyFont="1" applyBorder="1" applyAlignment="1" applyProtection="1">
      <alignment horizontal="center" vertical="center" wrapText="1"/>
    </xf>
    <xf numFmtId="0" fontId="35" fillId="0" borderId="6" xfId="0" applyFont="1" applyBorder="1" applyAlignment="1" applyProtection="1">
      <alignment horizontal="center" vertical="center" wrapText="1"/>
    </xf>
    <xf numFmtId="0" fontId="35" fillId="0" borderId="4" xfId="0" applyFont="1" applyBorder="1" applyAlignment="1" applyProtection="1">
      <alignment horizontal="center" vertical="center" wrapText="1"/>
    </xf>
    <xf numFmtId="0" fontId="31" fillId="0" borderId="3" xfId="0" applyFont="1" applyFill="1" applyBorder="1" applyAlignment="1" applyProtection="1">
      <alignment wrapText="1"/>
    </xf>
    <xf numFmtId="0" fontId="31" fillId="0" borderId="6" xfId="0" applyFont="1" applyFill="1" applyBorder="1" applyAlignment="1" applyProtection="1">
      <alignment wrapText="1"/>
    </xf>
    <xf numFmtId="0" fontId="31" fillId="0" borderId="4" xfId="0" applyFont="1" applyFill="1" applyBorder="1" applyAlignment="1" applyProtection="1">
      <alignment wrapText="1"/>
    </xf>
    <xf numFmtId="0" fontId="61" fillId="0" borderId="3" xfId="0" applyFont="1" applyBorder="1" applyAlignment="1" applyProtection="1">
      <alignment horizontal="left" vertical="top" wrapText="1"/>
    </xf>
    <xf numFmtId="0" fontId="61" fillId="0" borderId="4" xfId="0" applyFont="1" applyBorder="1" applyAlignment="1" applyProtection="1">
      <alignment horizontal="left" vertical="top" wrapText="1"/>
    </xf>
    <xf numFmtId="0" fontId="70" fillId="0" borderId="18" xfId="0" applyFont="1" applyFill="1" applyBorder="1" applyAlignment="1" applyProtection="1">
      <alignment horizontal="left" vertical="top" wrapText="1"/>
    </xf>
    <xf numFmtId="0" fontId="72" fillId="2" borderId="10" xfId="0" applyFont="1" applyFill="1" applyBorder="1" applyAlignment="1" applyProtection="1">
      <alignment horizontal="left" vertical="center"/>
    </xf>
    <xf numFmtId="0" fontId="72" fillId="2" borderId="3" xfId="0" applyFont="1" applyFill="1" applyBorder="1" applyAlignment="1" applyProtection="1">
      <alignment horizontal="left" vertical="center"/>
    </xf>
    <xf numFmtId="0" fontId="72" fillId="2" borderId="6" xfId="0" applyFont="1" applyFill="1" applyBorder="1" applyAlignment="1" applyProtection="1">
      <alignment horizontal="left" vertical="center"/>
    </xf>
    <xf numFmtId="0" fontId="33" fillId="0" borderId="3" xfId="0" applyFont="1" applyBorder="1" applyAlignment="1" applyProtection="1">
      <alignment horizontal="left"/>
    </xf>
    <xf numFmtId="0" fontId="33" fillId="0" borderId="6" xfId="0" applyFont="1" applyBorder="1" applyAlignment="1" applyProtection="1">
      <alignment horizontal="left"/>
    </xf>
    <xf numFmtId="0" fontId="33" fillId="0" borderId="4" xfId="0" applyFont="1" applyBorder="1" applyAlignment="1" applyProtection="1">
      <alignment horizontal="left"/>
    </xf>
    <xf numFmtId="0" fontId="35" fillId="0" borderId="3" xfId="0" applyFont="1" applyBorder="1" applyAlignment="1" applyProtection="1">
      <alignment horizontal="left" vertical="top"/>
      <protection locked="0"/>
    </xf>
    <xf numFmtId="0" fontId="35" fillId="0" borderId="6" xfId="0" applyFont="1" applyBorder="1" applyAlignment="1" applyProtection="1">
      <alignment horizontal="left" vertical="top"/>
      <protection locked="0"/>
    </xf>
    <xf numFmtId="0" fontId="35" fillId="0" borderId="4" xfId="0" applyFont="1" applyBorder="1" applyAlignment="1" applyProtection="1">
      <alignment horizontal="left" vertical="top"/>
      <protection locked="0"/>
    </xf>
    <xf numFmtId="0" fontId="35" fillId="0" borderId="5" xfId="0" applyFont="1" applyBorder="1" applyAlignment="1" applyProtection="1">
      <alignment horizontal="center"/>
    </xf>
    <xf numFmtId="0" fontId="35" fillId="0" borderId="15" xfId="0" applyFont="1" applyBorder="1" applyAlignment="1" applyProtection="1">
      <alignment horizontal="center"/>
    </xf>
    <xf numFmtId="0" fontId="71" fillId="0" borderId="3" xfId="0" applyFont="1" applyBorder="1" applyAlignment="1" applyProtection="1">
      <alignment horizontal="left" vertical="top" wrapText="1"/>
    </xf>
    <xf numFmtId="0" fontId="71" fillId="0" borderId="6" xfId="0" applyFont="1" applyBorder="1" applyAlignment="1" applyProtection="1">
      <alignment horizontal="left" vertical="top" wrapText="1"/>
    </xf>
    <xf numFmtId="0" fontId="71" fillId="0" borderId="4" xfId="0" applyFont="1" applyBorder="1" applyAlignment="1" applyProtection="1">
      <alignment horizontal="left" vertical="top" wrapText="1"/>
    </xf>
    <xf numFmtId="0" fontId="86" fillId="2" borderId="3" xfId="0" applyFont="1" applyFill="1" applyBorder="1" applyAlignment="1" applyProtection="1">
      <alignment horizontal="center"/>
    </xf>
    <xf numFmtId="0" fontId="86" fillId="2" borderId="6" xfId="0" applyFont="1" applyFill="1" applyBorder="1" applyAlignment="1" applyProtection="1">
      <alignment horizontal="center"/>
    </xf>
    <xf numFmtId="0" fontId="86" fillId="2" borderId="4" xfId="0" applyFont="1" applyFill="1" applyBorder="1" applyAlignment="1" applyProtection="1">
      <alignment horizontal="center"/>
    </xf>
    <xf numFmtId="0" fontId="29" fillId="0" borderId="3" xfId="0" applyFont="1" applyFill="1" applyBorder="1" applyAlignment="1" applyProtection="1">
      <alignment wrapText="1"/>
    </xf>
    <xf numFmtId="0" fontId="29" fillId="0" borderId="6" xfId="0" applyFont="1" applyFill="1" applyBorder="1" applyAlignment="1" applyProtection="1">
      <alignment wrapText="1"/>
    </xf>
    <xf numFmtId="0" fontId="29" fillId="0" borderId="4" xfId="0" applyFont="1" applyFill="1" applyBorder="1" applyAlignment="1" applyProtection="1">
      <alignment wrapText="1"/>
    </xf>
    <xf numFmtId="0" fontId="6" fillId="0" borderId="0" xfId="0" applyFont="1" applyAlignment="1" applyProtection="1">
      <alignment horizontal="left" vertical="center" wrapText="1"/>
      <protection hidden="1"/>
    </xf>
  </cellXfs>
  <cellStyles count="11">
    <cellStyle name="Comma" xfId="4"/>
    <cellStyle name="Comma [0]" xfId="5"/>
    <cellStyle name="Currency" xfId="2"/>
    <cellStyle name="Currency [0]" xfId="3"/>
    <cellStyle name="Normal" xfId="8"/>
    <cellStyle name="Normal 2" xfId="9"/>
    <cellStyle name="Percent" xfId="1"/>
    <cellStyle name="Standard" xfId="0" builtinId="0"/>
    <cellStyle name="Standard 2" xfId="7"/>
    <cellStyle name="Standard 3" xfId="6"/>
    <cellStyle name="Währung" xfId="10" builtinId="4"/>
  </cellStyles>
  <dxfs count="30">
    <dxf>
      <fill>
        <patternFill>
          <bgColor rgb="FFA8EADD"/>
        </patternFill>
      </fill>
    </dxf>
    <dxf>
      <fill>
        <patternFill>
          <bgColor theme="5"/>
        </patternFill>
      </fill>
    </dxf>
    <dxf>
      <fill>
        <patternFill>
          <bgColor theme="9" tint="0.59996337778862885"/>
        </patternFill>
      </fill>
    </dxf>
    <dxf>
      <font>
        <color rgb="FF963634"/>
      </font>
      <fill>
        <patternFill patternType="none">
          <bgColor auto="1"/>
        </patternFill>
      </fill>
    </dxf>
    <dxf>
      <fill>
        <patternFill>
          <bgColor rgb="FFA8EADD"/>
        </patternFill>
      </fill>
    </dxf>
    <dxf>
      <fill>
        <patternFill>
          <bgColor rgb="FFA8EADD"/>
        </patternFill>
      </fill>
    </dxf>
    <dxf>
      <fill>
        <patternFill>
          <bgColor rgb="FFA8EADD"/>
        </patternFill>
      </fill>
    </dxf>
    <dxf>
      <fill>
        <patternFill>
          <bgColor rgb="FFA8EADD"/>
        </patternFill>
      </fill>
    </dxf>
    <dxf>
      <fill>
        <patternFill>
          <bgColor rgb="FFA8EADD"/>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patternFill>
      </fill>
    </dxf>
    <dxf>
      <fill>
        <patternFill>
          <bgColor theme="9" tint="-0.24994659260841701"/>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theme="0" tint="-0.24994659260841701"/>
        </patternFill>
      </fill>
    </dxf>
    <dxf>
      <fill>
        <patternFill>
          <bgColor rgb="FFC00000"/>
        </patternFill>
      </fill>
    </dxf>
  </dxfs>
  <tableStyles count="0" defaultTableStyle="TableStyleMedium2" defaultPivotStyle="PivotStyleLight16"/>
  <colors>
    <mruColors>
      <color rgb="FFA59383"/>
      <color rgb="FF4B4B4B"/>
      <color rgb="FF963634"/>
      <color rgb="FFA8EADD"/>
      <color rgb="FFCCECFF"/>
      <color rgb="FF0DBFB7"/>
      <color rgb="FF0D3174"/>
      <color rgb="FFEA5906"/>
      <color rgb="FF21B1AE"/>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CheckBox" checked="Checked" fmlaLink="$D$8" lockText="1" noThreeD="1"/>
</file>

<file path=xl/ctrlProps/ctrlProp2.xml><?xml version="1.0" encoding="utf-8"?>
<formControlPr xmlns="http://schemas.microsoft.com/office/spreadsheetml/2009/9/main" objectType="CheckBox" checked="Checked" fmlaLink="$D$9" lockText="1" noThreeD="1"/>
</file>

<file path=xl/ctrlProps/ctrlProp3.xml><?xml version="1.0" encoding="utf-8"?>
<formControlPr xmlns="http://schemas.microsoft.com/office/spreadsheetml/2009/9/main" objectType="CheckBox" checked="Checked" fmlaLink="$D$27" lockText="1" noThreeD="1"/>
</file>

<file path=xl/ctrlProps/ctrlProp4.xml><?xml version="1.0" encoding="utf-8"?>
<formControlPr xmlns="http://schemas.microsoft.com/office/spreadsheetml/2009/9/main" objectType="CheckBox" fmlaLink="$E$73" lockText="1" noThreeD="1"/>
</file>

<file path=xl/ctrlProps/ctrlProp5.xml><?xml version="1.0" encoding="utf-8"?>
<formControlPr xmlns="http://schemas.microsoft.com/office/spreadsheetml/2009/9/main" objectType="CheckBox" fmlaLink="$G$73" lockText="1" noThreeD="1"/>
</file>

<file path=xl/ctrlProps/ctrlProp6.xml><?xml version="1.0" encoding="utf-8"?>
<formControlPr xmlns="http://schemas.microsoft.com/office/spreadsheetml/2009/9/main" objectType="CheckBox" fmlaLink="$I$73" lockText="1" noThreeD="1"/>
</file>

<file path=xl/ctrlProps/ctrlProp7.xml><?xml version="1.0" encoding="utf-8"?>
<formControlPr xmlns="http://schemas.microsoft.com/office/spreadsheetml/2009/9/main" objectType="CheckBox" fmlaLink="$E$75" lockText="1" noThreeD="1"/>
</file>

<file path=xl/ctrlProps/ctrlProp8.xml><?xml version="1.0" encoding="utf-8"?>
<formControlPr xmlns="http://schemas.microsoft.com/office/spreadsheetml/2009/9/main" objectType="CheckBox" fmlaLink="$G$75" lockText="1" noThreeD="1"/>
</file>

<file path=xl/ctrlProps/ctrlProp9.xml><?xml version="1.0" encoding="utf-8"?>
<formControlPr xmlns="http://schemas.microsoft.com/office/spreadsheetml/2009/9/main" objectType="CheckBox" fmlaLink="$E$77" lockText="1" noThreeD="1"/>
</file>

<file path=xl/ctrlProps/ctrlProp10.xml><?xml version="1.0" encoding="utf-8"?>
<formControlPr xmlns="http://schemas.microsoft.com/office/spreadsheetml/2009/9/main" objectType="CheckBox" fmlaLink="$E$79" lockText="1" noThreeD="1"/>
</file>

<file path=xl/ctrlProps/ctrlProp11.xml><?xml version="1.0" encoding="utf-8"?>
<formControlPr xmlns="http://schemas.microsoft.com/office/spreadsheetml/2009/9/main" objectType="CheckBox" fmlaLink="$E$80" lockText="1" noThreeD="1"/>
</file>

<file path=xl/ctrlProps/ctrlProp12.xml><?xml version="1.0" encoding="utf-8"?>
<formControlPr xmlns="http://schemas.microsoft.com/office/spreadsheetml/2009/9/main" objectType="Drop" dropLines="7" dropStyle="combo" dx="16" fmlaLink="$F$41" fmlaRange="Hilfstabelle!$A$1:$A$7" noThreeD="1" sel="1" val="0"/>
</file>

<file path=xl/ctrlProps/ctrlProp13.xml><?xml version="1.0" encoding="utf-8"?>
<formControlPr xmlns="http://schemas.microsoft.com/office/spreadsheetml/2009/9/main" objectType="CheckBox" fmlaLink="$G$77" lockText="1" noThreeD="1"/>
</file>

<file path=xl/ctrlProps/ctrlProp14.xml><?xml version="1.0" encoding="utf-8"?>
<formControlPr xmlns="http://schemas.microsoft.com/office/spreadsheetml/2009/9/main" objectType="CheckBox" fmlaLink="$E$95" lockText="1" noThreeD="1"/>
</file>

<file path=xl/ctrlProps/ctrlProp15.xml><?xml version="1.0" encoding="utf-8"?>
<formControlPr xmlns="http://schemas.microsoft.com/office/spreadsheetml/2009/9/main" objectType="CheckBox" fmlaLink="$G$95" lockText="1" noThreeD="1"/>
</file>

<file path=xl/ctrlProps/ctrlProp16.xml><?xml version="1.0" encoding="utf-8"?>
<formControlPr xmlns="http://schemas.microsoft.com/office/spreadsheetml/2009/9/main" objectType="CheckBox" fmlaLink="$E$97" lockText="1" noThreeD="1"/>
</file>

<file path=xl/ctrlProps/ctrlProp17.xml><?xml version="1.0" encoding="utf-8"?>
<formControlPr xmlns="http://schemas.microsoft.com/office/spreadsheetml/2009/9/main" objectType="CheckBox" fmlaLink="$G$97" lockText="1" noThreeD="1"/>
</file>

<file path=xl/ctrlProps/ctrlProp18.xml><?xml version="1.0" encoding="utf-8"?>
<formControlPr xmlns="http://schemas.microsoft.com/office/spreadsheetml/2009/9/main" objectType="CheckBox" fmlaLink="$E$99" lockText="1" noThreeD="1"/>
</file>

<file path=xl/ctrlProps/ctrlProp19.xml><?xml version="1.0" encoding="utf-8"?>
<formControlPr xmlns="http://schemas.microsoft.com/office/spreadsheetml/2009/9/main" objectType="CheckBox" fmlaLink="$G$99" lockText="1" noThreeD="1"/>
</file>

<file path=xl/ctrlProps/ctrlProp20.xml><?xml version="1.0" encoding="utf-8"?>
<formControlPr xmlns="http://schemas.microsoft.com/office/spreadsheetml/2009/9/main" objectType="CheckBox" fmlaLink="$E$101" lockText="1" noThreeD="1"/>
</file>

<file path=xl/ctrlProps/ctrlProp21.xml><?xml version="1.0" encoding="utf-8"?>
<formControlPr xmlns="http://schemas.microsoft.com/office/spreadsheetml/2009/9/main" objectType="CheckBox" fmlaLink="$G$101" lockText="1" noThreeD="1"/>
</file>

<file path=xl/ctrlProps/ctrlProp22.xml><?xml version="1.0" encoding="utf-8"?>
<formControlPr xmlns="http://schemas.microsoft.com/office/spreadsheetml/2009/9/main" objectType="CheckBox" fmlaLink="$E$103" lockText="1" noThreeD="1"/>
</file>

<file path=xl/ctrlProps/ctrlProp23.xml><?xml version="1.0" encoding="utf-8"?>
<formControlPr xmlns="http://schemas.microsoft.com/office/spreadsheetml/2009/9/main" objectType="CheckBox" fmlaLink="$G$103" lockText="1" noThreeD="1"/>
</file>

<file path=xl/ctrlProps/ctrlProp24.xml><?xml version="1.0" encoding="utf-8"?>
<formControlPr xmlns="http://schemas.microsoft.com/office/spreadsheetml/2009/9/main" objectType="CheckBox" fmlaLink="$E$105" lockText="1" noThreeD="1"/>
</file>

<file path=xl/ctrlProps/ctrlProp25.xml><?xml version="1.0" encoding="utf-8"?>
<formControlPr xmlns="http://schemas.microsoft.com/office/spreadsheetml/2009/9/main" objectType="CheckBox" fmlaLink="$G$105" lockText="1" noThreeD="1"/>
</file>

<file path=xl/ctrlProps/ctrlProp26.xml><?xml version="1.0" encoding="utf-8"?>
<formControlPr xmlns="http://schemas.microsoft.com/office/spreadsheetml/2009/9/main" objectType="CheckBox" fmlaLink="$E$107" lockText="1" noThreeD="1"/>
</file>

<file path=xl/ctrlProps/ctrlProp27.xml><?xml version="1.0" encoding="utf-8"?>
<formControlPr xmlns="http://schemas.microsoft.com/office/spreadsheetml/2009/9/main" objectType="CheckBox" fmlaLink="$G$107" lockText="1" noThreeD="1"/>
</file>

<file path=xl/ctrlProps/ctrlProp28.xml><?xml version="1.0" encoding="utf-8"?>
<formControlPr xmlns="http://schemas.microsoft.com/office/spreadsheetml/2009/9/main" objectType="CheckBox" fmlaLink="$E$109" lockText="1" noThreeD="1"/>
</file>

<file path=xl/ctrlProps/ctrlProp29.xml><?xml version="1.0" encoding="utf-8"?>
<formControlPr xmlns="http://schemas.microsoft.com/office/spreadsheetml/2009/9/main" objectType="CheckBox" fmlaLink="$G$109" lockText="1" noThreeD="1"/>
</file>

<file path=xl/ctrlProps/ctrlProp30.xml><?xml version="1.0" encoding="utf-8"?>
<formControlPr xmlns="http://schemas.microsoft.com/office/spreadsheetml/2009/9/main" objectType="CheckBox" fmlaLink="$E$111" lockText="1" noThreeD="1"/>
</file>

<file path=xl/ctrlProps/ctrlProp31.xml><?xml version="1.0" encoding="utf-8"?>
<formControlPr xmlns="http://schemas.microsoft.com/office/spreadsheetml/2009/9/main" objectType="CheckBox" fmlaLink="$G$111"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fmlaLink="$E$157" lockText="1" noThreeD="1"/>
</file>

<file path=xl/ctrlProps/ctrlProp34.xml><?xml version="1.0" encoding="utf-8"?>
<formControlPr xmlns="http://schemas.microsoft.com/office/spreadsheetml/2009/9/main" objectType="CheckBox" fmlaLink="$G$157"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fmlaLink="$E$138" lockText="1" noThreeD="1"/>
</file>

<file path=xl/ctrlProps/ctrlProp41.xml><?xml version="1.0" encoding="utf-8"?>
<formControlPr xmlns="http://schemas.microsoft.com/office/spreadsheetml/2009/9/main" objectType="CheckBox" fmlaLink="$E$139" lockText="1" noThreeD="1"/>
</file>

<file path=xl/ctrlProps/ctrlProp42.xml><?xml version="1.0" encoding="utf-8"?>
<formControlPr xmlns="http://schemas.microsoft.com/office/spreadsheetml/2009/9/main" objectType="CheckBox" fmlaLink="$E$140" lockText="1" noThreeD="1"/>
</file>

<file path=xl/ctrlProps/ctrlProp43.xml><?xml version="1.0" encoding="utf-8"?>
<formControlPr xmlns="http://schemas.microsoft.com/office/spreadsheetml/2009/9/main" objectType="CheckBox" fmlaLink="$G$138" lockText="1" noThreeD="1"/>
</file>

<file path=xl/ctrlProps/ctrlProp44.xml><?xml version="1.0" encoding="utf-8"?>
<formControlPr xmlns="http://schemas.microsoft.com/office/spreadsheetml/2009/9/main" objectType="CheckBox" fmlaLink="$G$139" lockText="1" noThreeD="1"/>
</file>

<file path=xl/ctrlProps/ctrlProp45.xml><?xml version="1.0" encoding="utf-8"?>
<formControlPr xmlns="http://schemas.microsoft.com/office/spreadsheetml/2009/9/main" objectType="CheckBox" fmlaLink="$G$140" lockText="1" noThreeD="1"/>
</file>

<file path=xl/ctrlProps/ctrlProp46.xml><?xml version="1.0" encoding="utf-8"?>
<formControlPr xmlns="http://schemas.microsoft.com/office/spreadsheetml/2009/9/main" objectType="CheckBox" fmlaLink="$I$138" lockText="1" noThreeD="1"/>
</file>

<file path=xl/ctrlProps/ctrlProp47.xml><?xml version="1.0" encoding="utf-8"?>
<formControlPr xmlns="http://schemas.microsoft.com/office/spreadsheetml/2009/9/main" objectType="CheckBox" fmlaLink="$I$139" lockText="1" noThreeD="1"/>
</file>

<file path=xl/ctrlProps/ctrlProp48.xml><?xml version="1.0" encoding="utf-8"?>
<formControlPr xmlns="http://schemas.microsoft.com/office/spreadsheetml/2009/9/main" objectType="CheckBox" fmlaLink="$E$142" lockText="1" noThreeD="1"/>
</file>

<file path=xl/ctrlProps/ctrlProp49.xml><?xml version="1.0" encoding="utf-8"?>
<formControlPr xmlns="http://schemas.microsoft.com/office/spreadsheetml/2009/9/main" objectType="CheckBox" fmlaLink="$G$142" lockText="1" noThreeD="1"/>
</file>

<file path=xl/ctrlProps/ctrlProp50.xml><?xml version="1.0" encoding="utf-8"?>
<formControlPr xmlns="http://schemas.microsoft.com/office/spreadsheetml/2009/9/main" objectType="Drop" dropLines="3" dropStyle="combo" dx="16" fmlaRange="Hilfstabelle!$C$1:$C$3" noThreeD="1" sel="1" val="0"/>
</file>

<file path=xl/ctrlProps/ctrlProp51.xml><?xml version="1.0" encoding="utf-8"?>
<formControlPr xmlns="http://schemas.microsoft.com/office/spreadsheetml/2009/9/main" objectType="Drop" dropLines="3" dropStyle="combo" dx="16" fmlaRange="Hilfstabelle!$C$1:$C$3" noThreeD="1" sel="1" val="0"/>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fmlaLink="$E$37" lockText="1" noThreeD="1"/>
</file>

<file path=xl/ctrlProps/ctrlProp67.xml><?xml version="1.0" encoding="utf-8"?>
<formControlPr xmlns="http://schemas.microsoft.com/office/spreadsheetml/2009/9/main" objectType="CheckBox" fmlaLink="$G$37" lockText="1" noThreeD="1"/>
</file>

<file path=xl/ctrlProps/ctrlProp68.xml><?xml version="1.0" encoding="utf-8"?>
<formControlPr xmlns="http://schemas.microsoft.com/office/spreadsheetml/2009/9/main" objectType="CheckBox" fmlaLink="$H$6" lockText="1" noThreeD="1"/>
</file>

<file path=xl/ctrlProps/ctrlProp69.xml><?xml version="1.0" encoding="utf-8"?>
<formControlPr xmlns="http://schemas.microsoft.com/office/spreadsheetml/2009/9/main" objectType="CheckBox" fmlaLink="$H$14" lockText="1" noThreeD="1"/>
</file>

<file path=xl/ctrlProps/ctrlProp70.xml><?xml version="1.0" encoding="utf-8"?>
<formControlPr xmlns="http://schemas.microsoft.com/office/spreadsheetml/2009/9/main" objectType="CheckBox" fmlaLink="$H$10" lockText="1" noThreeD="1"/>
</file>

<file path=xl/ctrlProps/ctrlProp71.xml><?xml version="1.0" encoding="utf-8"?>
<formControlPr xmlns="http://schemas.microsoft.com/office/spreadsheetml/2009/9/main" objectType="CheckBox" fmlaLink="$H$18" lockText="1" noThreeD="1"/>
</file>

<file path=xl/ctrlProps/ctrlProp72.xml><?xml version="1.0" encoding="utf-8"?>
<formControlPr xmlns="http://schemas.microsoft.com/office/spreadsheetml/2009/9/main" objectType="CheckBox" fmlaLink="$H$22" lockText="1" noThreeD="1"/>
</file>

<file path=xl/ctrlProps/ctrlProp73.xml><?xml version="1.0" encoding="utf-8"?>
<formControlPr xmlns="http://schemas.microsoft.com/office/spreadsheetml/2009/9/main" objectType="CheckBox" fmlaLink="$H$26" lockText="1" noThreeD="1"/>
</file>

<file path=xl/ctrlProps/ctrlProp74.xml><?xml version="1.0" encoding="utf-8"?>
<formControlPr xmlns="http://schemas.microsoft.com/office/spreadsheetml/2009/9/main" objectType="CheckBox" fmlaLink="$H$33" lockText="1" noThreeD="1"/>
</file>

<file path=xl/ctrlProps/ctrlProp75.xml><?xml version="1.0" encoding="utf-8"?>
<formControlPr xmlns="http://schemas.microsoft.com/office/spreadsheetml/2009/9/main" objectType="CheckBox" fmlaLink="$H$37" lockText="1" noThreeD="1"/>
</file>

<file path=xl/ctrlProps/ctrlProp76.xml><?xml version="1.0" encoding="utf-8"?>
<formControlPr xmlns="http://schemas.microsoft.com/office/spreadsheetml/2009/9/main" objectType="CheckBox" fmlaLink="$H$41" lockText="1" noThreeD="1"/>
</file>

<file path=xl/ctrlProps/ctrlProp77.xml><?xml version="1.0" encoding="utf-8"?>
<formControlPr xmlns="http://schemas.microsoft.com/office/spreadsheetml/2009/9/main" objectType="CheckBox" fmlaLink="$H$49" lockText="1" noThreeD="1"/>
</file>

<file path=xl/ctrlProps/ctrlProp78.xml><?xml version="1.0" encoding="utf-8"?>
<formControlPr xmlns="http://schemas.microsoft.com/office/spreadsheetml/2009/9/main" objectType="CheckBox" fmlaLink="$J$49" lockText="1" noThreeD="1"/>
</file>

<file path=xl/ctrlProps/ctrlProp79.xml><?xml version="1.0" encoding="utf-8"?>
<formControlPr xmlns="http://schemas.microsoft.com/office/spreadsheetml/2009/9/main" objectType="CheckBox" fmlaLink="$J$41" lockText="1" noThreeD="1"/>
</file>

<file path=xl/ctrlProps/ctrlProp80.xml><?xml version="1.0" encoding="utf-8"?>
<formControlPr xmlns="http://schemas.microsoft.com/office/spreadsheetml/2009/9/main" objectType="CheckBox" fmlaLink="$J$37" lockText="1" noThreeD="1"/>
</file>

<file path=xl/ctrlProps/ctrlProp81.xml><?xml version="1.0" encoding="utf-8"?>
<formControlPr xmlns="http://schemas.microsoft.com/office/spreadsheetml/2009/9/main" objectType="CheckBox" fmlaLink="$J$33" lockText="1" noThreeD="1"/>
</file>

<file path=xl/ctrlProps/ctrlProp82.xml><?xml version="1.0" encoding="utf-8"?>
<formControlPr xmlns="http://schemas.microsoft.com/office/spreadsheetml/2009/9/main" objectType="CheckBox" fmlaLink="$J$26" lockText="1" noThreeD="1"/>
</file>

<file path=xl/ctrlProps/ctrlProp83.xml><?xml version="1.0" encoding="utf-8"?>
<formControlPr xmlns="http://schemas.microsoft.com/office/spreadsheetml/2009/9/main" objectType="CheckBox" fmlaLink="$J$22" lockText="1" noThreeD="1"/>
</file>

<file path=xl/ctrlProps/ctrlProp84.xml><?xml version="1.0" encoding="utf-8"?>
<formControlPr xmlns="http://schemas.microsoft.com/office/spreadsheetml/2009/9/main" objectType="CheckBox" fmlaLink="$J$18" lockText="1" noThreeD="1"/>
</file>

<file path=xl/ctrlProps/ctrlProp85.xml><?xml version="1.0" encoding="utf-8"?>
<formControlPr xmlns="http://schemas.microsoft.com/office/spreadsheetml/2009/9/main" objectType="CheckBox" fmlaLink="$J$14" lockText="1" noThreeD="1"/>
</file>

<file path=xl/ctrlProps/ctrlProp86.xml><?xml version="1.0" encoding="utf-8"?>
<formControlPr xmlns="http://schemas.microsoft.com/office/spreadsheetml/2009/9/main" objectType="CheckBox" fmlaLink="$J$10" lockText="1" noThreeD="1"/>
</file>

<file path=xl/ctrlProps/ctrlProp87.xml><?xml version="1.0" encoding="utf-8"?>
<formControlPr xmlns="http://schemas.microsoft.com/office/spreadsheetml/2009/9/main" objectType="CheckBox" fmlaLink="$J$6" lockText="1" noThreeD="1"/>
</file>

<file path=xl/ctrlProps/ctrlProp88.xml><?xml version="1.0" encoding="utf-8"?>
<formControlPr xmlns="http://schemas.microsoft.com/office/spreadsheetml/2009/9/main" objectType="CheckBox" fmlaLink="$H$54" lockText="1" noThreeD="1"/>
</file>

<file path=xl/ctrlProps/ctrlProp89.xml><?xml version="1.0" encoding="utf-8"?>
<formControlPr xmlns="http://schemas.microsoft.com/office/spreadsheetml/2009/9/main" objectType="CheckBox" fmlaLink="$J$54" lockText="1" noThreeD="1"/>
</file>

<file path=xl/ctrlProps/ctrlProp90.xml><?xml version="1.0" encoding="utf-8"?>
<formControlPr xmlns="http://schemas.microsoft.com/office/spreadsheetml/2009/9/main" objectType="CheckBox" fmlaLink="$H$58" lockText="1" noThreeD="1"/>
</file>

<file path=xl/ctrlProps/ctrlProp91.xml><?xml version="1.0" encoding="utf-8"?>
<formControlPr xmlns="http://schemas.microsoft.com/office/spreadsheetml/2009/9/main" objectType="CheckBox" fmlaLink="$J$58" lockText="1" noThreeD="1"/>
</file>

<file path=xl/ctrlProps/ctrlProp92.xml><?xml version="1.0" encoding="utf-8"?>
<formControlPr xmlns="http://schemas.microsoft.com/office/spreadsheetml/2009/9/main" objectType="CheckBox" fmlaLink="$H$64" lockText="1" noThreeD="1"/>
</file>

<file path=xl/ctrlProps/ctrlProp93.xml><?xml version="1.0" encoding="utf-8"?>
<formControlPr xmlns="http://schemas.microsoft.com/office/spreadsheetml/2009/9/main" objectType="CheckBox" fmlaLink="$J$64" lockText="1" noThreeD="1"/>
</file>

<file path=xl/ctrlProps/ctrlProp94.xml><?xml version="1.0" encoding="utf-8"?>
<formControlPr xmlns="http://schemas.microsoft.com/office/spreadsheetml/2009/9/main" objectType="CheckBox" fmlaLink="$H$68" lockText="1" noThreeD="1"/>
</file>

<file path=xl/ctrlProps/ctrlProp95.xml><?xml version="1.0" encoding="utf-8"?>
<formControlPr xmlns="http://schemas.microsoft.com/office/spreadsheetml/2009/9/main" objectType="CheckBox" fmlaLink="$J$68" lockText="1" noThreeD="1"/>
</file>

<file path=xl/ctrlProps/ctrlProp96.xml><?xml version="1.0" encoding="utf-8"?>
<formControlPr xmlns="http://schemas.microsoft.com/office/spreadsheetml/2009/9/main" objectType="CheckBox" fmlaLink="$H$72" lockText="1" noThreeD="1"/>
</file>

<file path=xl/ctrlProps/ctrlProp97.xml><?xml version="1.0" encoding="utf-8"?>
<formControlPr xmlns="http://schemas.microsoft.com/office/spreadsheetml/2009/9/main" objectType="CheckBox" fmlaLink="$J$72"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fmlaLink="#REF!" lockText="1" noThreeD="1"/>
</file>

<file path=xl/ctrlProps/ctrlProp104.xml><?xml version="1.0" encoding="utf-8"?>
<formControlPr xmlns="http://schemas.microsoft.com/office/spreadsheetml/2009/9/main" objectType="CheckBox" fmlaLink="#REF!" lockText="1" noThreeD="1"/>
</file>

<file path=xl/ctrlProps/ctrlProp105.xml><?xml version="1.0" encoding="utf-8"?>
<formControlPr xmlns="http://schemas.microsoft.com/office/spreadsheetml/2009/9/main" objectType="CheckBox" fmlaLink="$J$7" lockText="1" noThreeD="1"/>
</file>

<file path=xl/ctrlProps/ctrlProp106.xml><?xml version="1.0" encoding="utf-8"?>
<formControlPr xmlns="http://schemas.microsoft.com/office/spreadsheetml/2009/9/main" objectType="CheckBox" fmlaLink="$J$8" lockText="1" noThreeD="1"/>
</file>

<file path=xl/ctrlProps/ctrlProp107.xml><?xml version="1.0" encoding="utf-8"?>
<formControlPr xmlns="http://schemas.microsoft.com/office/spreadsheetml/2009/9/main" objectType="CheckBox" fmlaLink="$J$9" lockText="1" noThreeD="1"/>
</file>

<file path=xl/ctrlProps/ctrlProp108.xml><?xml version="1.0" encoding="utf-8"?>
<formControlPr xmlns="http://schemas.microsoft.com/office/spreadsheetml/2009/9/main" objectType="CheckBox" fmlaLink="$J$13" lockText="1" noThreeD="1"/>
</file>

<file path=xl/ctrlProps/ctrlProp109.xml><?xml version="1.0" encoding="utf-8"?>
<formControlPr xmlns="http://schemas.microsoft.com/office/spreadsheetml/2009/9/main" objectType="CheckBox" fmlaLink="$J$14" lockText="1" noThreeD="1"/>
</file>

<file path=xl/ctrlProps/ctrlProp110.xml><?xml version="1.0" encoding="utf-8"?>
<formControlPr xmlns="http://schemas.microsoft.com/office/spreadsheetml/2009/9/main" objectType="CheckBox" fmlaLink="$J$15" lockText="1" noThreeD="1"/>
</file>

<file path=xl/ctrlProps/ctrlProp111.xml><?xml version="1.0" encoding="utf-8"?>
<formControlPr xmlns="http://schemas.microsoft.com/office/spreadsheetml/2009/9/main" objectType="CheckBox" fmlaLink="$J$19" lockText="1" noThreeD="1"/>
</file>

<file path=xl/ctrlProps/ctrlProp112.xml><?xml version="1.0" encoding="utf-8"?>
<formControlPr xmlns="http://schemas.microsoft.com/office/spreadsheetml/2009/9/main" objectType="CheckBox" fmlaLink="$J$20" lockText="1" noThreeD="1"/>
</file>

<file path=xl/ctrlProps/ctrlProp113.xml><?xml version="1.0" encoding="utf-8"?>
<formControlPr xmlns="http://schemas.microsoft.com/office/spreadsheetml/2009/9/main" objectType="CheckBox" fmlaLink="$J$24" lockText="1" noThreeD="1"/>
</file>

<file path=xl/ctrlProps/ctrlProp114.xml><?xml version="1.0" encoding="utf-8"?>
<formControlPr xmlns="http://schemas.microsoft.com/office/spreadsheetml/2009/9/main" objectType="CheckBox" fmlaLink="$J$25" lockText="1" noThreeD="1"/>
</file>

<file path=xl/ctrlProps/ctrlProp115.xml><?xml version="1.0" encoding="utf-8"?>
<formControlPr xmlns="http://schemas.microsoft.com/office/spreadsheetml/2009/9/main" objectType="CheckBox" fmlaLink="$J$26" lockText="1" noThreeD="1"/>
</file>

<file path=xl/ctrlProps/ctrlProp116.xml><?xml version="1.0" encoding="utf-8"?>
<formControlPr xmlns="http://schemas.microsoft.com/office/spreadsheetml/2009/9/main" objectType="CheckBox" fmlaLink="$J$30" lockText="1" noThreeD="1"/>
</file>

<file path=xl/ctrlProps/ctrlProp117.xml><?xml version="1.0" encoding="utf-8"?>
<formControlPr xmlns="http://schemas.microsoft.com/office/spreadsheetml/2009/9/main" objectType="CheckBox" fmlaLink="$J$31" lockText="1" noThreeD="1"/>
</file>

<file path=xl/ctrlProps/ctrlProp118.xml><?xml version="1.0" encoding="utf-8"?>
<formControlPr xmlns="http://schemas.microsoft.com/office/spreadsheetml/2009/9/main" objectType="CheckBox" fmlaLink="$J$32" lockText="1" noThreeD="1"/>
</file>

<file path=xl/ctrlProps/ctrlProp119.xml><?xml version="1.0" encoding="utf-8"?>
<formControlPr xmlns="http://schemas.microsoft.com/office/spreadsheetml/2009/9/main" objectType="CheckBox" fmlaLink="$J$37" lockText="1" noThreeD="1"/>
</file>

<file path=xl/ctrlProps/ctrlProp120.xml><?xml version="1.0" encoding="utf-8"?>
<formControlPr xmlns="http://schemas.microsoft.com/office/spreadsheetml/2009/9/main" objectType="CheckBox" fmlaLink="$J$38" lockText="1" noThreeD="1"/>
</file>

<file path=xl/ctrlProps/ctrlProp121.xml><?xml version="1.0" encoding="utf-8"?>
<formControlPr xmlns="http://schemas.microsoft.com/office/spreadsheetml/2009/9/main" objectType="CheckBox" fmlaLink="$J$39" lockText="1" noThreeD="1"/>
</file>

<file path=xl/ctrlProps/ctrlProp122.xml><?xml version="1.0" encoding="utf-8"?>
<formControlPr xmlns="http://schemas.microsoft.com/office/spreadsheetml/2009/9/main" objectType="CheckBox" fmlaLink="$J$40" lockText="1" noThreeD="1"/>
</file>

<file path=xl/ctrlProps/ctrlProp123.xml><?xml version="1.0" encoding="utf-8"?>
<formControlPr xmlns="http://schemas.microsoft.com/office/spreadsheetml/2009/9/main" objectType="CheckBox" fmlaLink="$J$45" lockText="1" noThreeD="1"/>
</file>

<file path=xl/ctrlProps/ctrlProp124.xml><?xml version="1.0" encoding="utf-8"?>
<formControlPr xmlns="http://schemas.microsoft.com/office/spreadsheetml/2009/9/main" objectType="CheckBox" fmlaLink="$J$46" lockText="1" noThreeD="1"/>
</file>

<file path=xl/ctrlProps/ctrlProp125.xml><?xml version="1.0" encoding="utf-8"?>
<formControlPr xmlns="http://schemas.microsoft.com/office/spreadsheetml/2009/9/main" objectType="CheckBox" fmlaLink="$J$47" lockText="1" noThreeD="1"/>
</file>

<file path=xl/ctrlProps/ctrlProp126.xml><?xml version="1.0" encoding="utf-8"?>
<formControlPr xmlns="http://schemas.microsoft.com/office/spreadsheetml/2009/9/main" objectType="CheckBox" fmlaLink="$J$51" lockText="1" noThreeD="1"/>
</file>

<file path=xl/ctrlProps/ctrlProp127.xml><?xml version="1.0" encoding="utf-8"?>
<formControlPr xmlns="http://schemas.microsoft.com/office/spreadsheetml/2009/9/main" objectType="CheckBox" fmlaLink="$J$52" lockText="1" noThreeD="1"/>
</file>

<file path=xl/ctrlProps/ctrlProp128.xml><?xml version="1.0" encoding="utf-8"?>
<formControlPr xmlns="http://schemas.microsoft.com/office/spreadsheetml/2009/9/main" objectType="CheckBox" fmlaLink="$J$53" lockText="1" noThreeD="1"/>
</file>

<file path=xl/ctrlProps/ctrlProp129.xml><?xml version="1.0" encoding="utf-8"?>
<formControlPr xmlns="http://schemas.microsoft.com/office/spreadsheetml/2009/9/main" objectType="CheckBox" fmlaLink="$J$57" lockText="1" noThreeD="1"/>
</file>

<file path=xl/ctrlProps/ctrlProp130.xml><?xml version="1.0" encoding="utf-8"?>
<formControlPr xmlns="http://schemas.microsoft.com/office/spreadsheetml/2009/9/main" objectType="CheckBox" fmlaLink="$J$58" lockText="1" noThreeD="1"/>
</file>

<file path=xl/ctrlProps/ctrlProp131.xml><?xml version="1.0" encoding="utf-8"?>
<formControlPr xmlns="http://schemas.microsoft.com/office/spreadsheetml/2009/9/main" objectType="CheckBox" fmlaLink="$J$62" lockText="1" noThreeD="1"/>
</file>

<file path=xl/ctrlProps/ctrlProp132.xml><?xml version="1.0" encoding="utf-8"?>
<formControlPr xmlns="http://schemas.microsoft.com/office/spreadsheetml/2009/9/main" objectType="CheckBox" fmlaLink="$J$63" lockText="1" noThreeD="1"/>
</file>

<file path=xl/ctrlProps/ctrlProp133.xml><?xml version="1.0" encoding="utf-8"?>
<formControlPr xmlns="http://schemas.microsoft.com/office/spreadsheetml/2009/9/main" objectType="CheckBox" fmlaLink="$J$64" lockText="1" noThreeD="1"/>
</file>

<file path=xl/ctrlProps/ctrlProp134.xml><?xml version="1.0" encoding="utf-8"?>
<formControlPr xmlns="http://schemas.microsoft.com/office/spreadsheetml/2009/9/main" objectType="CheckBox" fmlaLink="$G$4" lockText="1" noThreeD="1"/>
</file>

<file path=xl/ctrlProps/ctrlProp135.xml><?xml version="1.0" encoding="utf-8"?>
<formControlPr xmlns="http://schemas.microsoft.com/office/spreadsheetml/2009/9/main" objectType="CheckBox" fmlaLink="$G$5" lockText="1" noThreeD="1"/>
</file>

<file path=xl/ctrlProps/ctrlProp136.xml><?xml version="1.0" encoding="utf-8"?>
<formControlPr xmlns="http://schemas.microsoft.com/office/spreadsheetml/2009/9/main" objectType="CheckBox" fmlaLink="$G$6" lockText="1" noThreeD="1"/>
</file>

<file path=xl/ctrlProps/ctrlProp137.xml><?xml version="1.0" encoding="utf-8"?>
<formControlPr xmlns="http://schemas.microsoft.com/office/spreadsheetml/2009/9/main" objectType="CheckBox" fmlaLink="$G$7" lockText="1" noThreeD="1"/>
</file>

<file path=xl/ctrlProps/ctrlProp138.xml><?xml version="1.0" encoding="utf-8"?>
<formControlPr xmlns="http://schemas.microsoft.com/office/spreadsheetml/2009/9/main" objectType="CheckBox" fmlaLink="$G$8" lockText="1" noThreeD="1"/>
</file>

<file path=xl/ctrlProps/ctrlProp139.xml><?xml version="1.0" encoding="utf-8"?>
<formControlPr xmlns="http://schemas.microsoft.com/office/spreadsheetml/2009/9/main" objectType="CheckBox" fmlaLink="$G$9" lockText="1" noThreeD="1"/>
</file>

<file path=xl/ctrlProps/ctrlProp140.xml><?xml version="1.0" encoding="utf-8"?>
<formControlPr xmlns="http://schemas.microsoft.com/office/spreadsheetml/2009/9/main" objectType="CheckBox" fmlaLink="$G$10" lockText="1" noThreeD="1"/>
</file>

<file path=xl/ctrlProps/ctrlProp141.xml><?xml version="1.0" encoding="utf-8"?>
<formControlPr xmlns="http://schemas.microsoft.com/office/spreadsheetml/2009/9/main" objectType="CheckBox" fmlaLink="$G$11" lockText="1" noThreeD="1"/>
</file>

<file path=xl/ctrlProps/ctrlProp142.xml><?xml version="1.0" encoding="utf-8"?>
<formControlPr xmlns="http://schemas.microsoft.com/office/spreadsheetml/2009/9/main" objectType="CheckBox" fmlaLink="$G$12"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Drop" dropStyle="combo" dx="20" fmlaRange="Hilfstabelle!$C$1:$C$3" noThreeD="1" sel="1" val="0"/>
</file>

<file path=xl/ctrlProps/ctrlProp153.xml><?xml version="1.0" encoding="utf-8"?>
<formControlPr xmlns="http://schemas.microsoft.com/office/spreadsheetml/2009/9/main" objectType="Drop" dropStyle="combo" dx="20" fmlaRange="Hilfstabelle!$C$1:$C$3" noThreeD="1" sel="1" val="0"/>
</file>

<file path=xl/ctrlProps/ctrlProp154.xml><?xml version="1.0" encoding="utf-8"?>
<formControlPr xmlns="http://schemas.microsoft.com/office/spreadsheetml/2009/9/main" objectType="Drop" dropStyle="combo" dx="20" fmlaRange="Hilfstabelle!$C$1:$C$3" noThreeD="1" sel="1" val="0"/>
</file>

<file path=xl/ctrlProps/ctrlProp155.xml><?xml version="1.0" encoding="utf-8"?>
<formControlPr xmlns="http://schemas.microsoft.com/office/spreadsheetml/2009/9/main" objectType="Drop" dropStyle="combo" dx="20" fmlaRange="Hilfstabelle!$C$1:$C$3" noThreeD="1" sel="1" val="0"/>
</file>

<file path=xl/ctrlProps/ctrlProp156.xml><?xml version="1.0" encoding="utf-8"?>
<formControlPr xmlns="http://schemas.microsoft.com/office/spreadsheetml/2009/9/main" objectType="Drop" dropStyle="combo" dx="20" fmlaRange="Hilfstabelle!$C$1:$C$3" noThreeD="1" sel="1" val="0"/>
</file>

<file path=xl/ctrlProps/ctrlProp157.xml><?xml version="1.0" encoding="utf-8"?>
<formControlPr xmlns="http://schemas.microsoft.com/office/spreadsheetml/2009/9/main" objectType="Drop" dropStyle="combo" dx="20" fmlaRange="Hilfstabelle!$C$1:$C$3" noThreeD="1" sel="1" val="0"/>
</file>

<file path=xl/ctrlProps/ctrlProp158.xml><?xml version="1.0" encoding="utf-8"?>
<formControlPr xmlns="http://schemas.microsoft.com/office/spreadsheetml/2009/9/main" objectType="Drop" dropStyle="combo" dx="20" fmlaRange="Hilfstabelle!$C$1:$C$3" noThreeD="1" sel="1" val="0"/>
</file>

<file path=xl/ctrlProps/ctrlProp159.xml><?xml version="1.0" encoding="utf-8"?>
<formControlPr xmlns="http://schemas.microsoft.com/office/spreadsheetml/2009/9/main" objectType="Drop" dropStyle="combo" dx="20" fmlaRange="Hilfstabelle!$C$1:$C$3" noThreeD="1" sel="1" val="0"/>
</file>

<file path=xl/ctrlProps/ctrlProp160.xml><?xml version="1.0" encoding="utf-8"?>
<formControlPr xmlns="http://schemas.microsoft.com/office/spreadsheetml/2009/9/main" objectType="Drop" dropStyle="combo" dx="20" fmlaRange="Hilfstabelle!$C$1:$C$3" noThreeD="1" sel="1" val="0"/>
</file>

<file path=xl/ctrlProps/ctrlProp161.xml><?xml version="1.0" encoding="utf-8"?>
<formControlPr xmlns="http://schemas.microsoft.com/office/spreadsheetml/2009/9/main" objectType="Drop" dropStyle="combo" dx="20" fmlaRange="Hilfstabelle!$C$1:$C$3" noThreeD="1" sel="1" val="0"/>
</file>

<file path=xl/ctrlProps/ctrlProp162.xml><?xml version="1.0" encoding="utf-8"?>
<formControlPr xmlns="http://schemas.microsoft.com/office/spreadsheetml/2009/9/main" objectType="Drop" dropStyle="combo" dx="20" fmlaRange="Hilfstabelle!$C$1:$C$3" noThreeD="1" sel="1" val="0"/>
</file>

<file path=xl/ctrlProps/ctrlProp163.xml><?xml version="1.0" encoding="utf-8"?>
<formControlPr xmlns="http://schemas.microsoft.com/office/spreadsheetml/2009/9/main" objectType="Drop" dropStyle="combo" dx="20" fmlaRange="Hilfstabelle!$C$1:$C$3" noThreeD="1" sel="1" val="0"/>
</file>

<file path=xl/ctrlProps/ctrlProp164.xml><?xml version="1.0" encoding="utf-8"?>
<formControlPr xmlns="http://schemas.microsoft.com/office/spreadsheetml/2009/9/main" objectType="Drop" dropStyle="combo" dx="20" fmlaRange="Hilfstabelle!$C$1:$C$3" noThreeD="1" sel="1" val="0"/>
</file>

<file path=xl/ctrlProps/ctrlProp165.xml><?xml version="1.0" encoding="utf-8"?>
<formControlPr xmlns="http://schemas.microsoft.com/office/spreadsheetml/2009/9/main" objectType="Drop" dropStyle="combo" dx="20" fmlaRange="Hilfstabelle!$C$1:$C$3" noThreeD="1" sel="1" val="0"/>
</file>

<file path=xl/ctrlProps/ctrlProp166.xml><?xml version="1.0" encoding="utf-8"?>
<formControlPr xmlns="http://schemas.microsoft.com/office/spreadsheetml/2009/9/main" objectType="Drop" dropStyle="combo" dx="20" fmlaRange="Hilfstabelle!$C$1:$C$3" noThreeD="1" sel="1" val="0"/>
</file>

<file path=xl/ctrlProps/ctrlProp167.xml><?xml version="1.0" encoding="utf-8"?>
<formControlPr xmlns="http://schemas.microsoft.com/office/spreadsheetml/2009/9/main" objectType="Drop" dropStyle="combo" dx="20" fmlaRange="Hilfstabelle!$C$1:$C$3" noThreeD="1" sel="1" val="0"/>
</file>

<file path=xl/ctrlProps/ctrlProp168.xml><?xml version="1.0" encoding="utf-8"?>
<formControlPr xmlns="http://schemas.microsoft.com/office/spreadsheetml/2009/9/main" objectType="Drop" dropStyle="combo" dx="20" fmlaRange="Hilfstabelle!$C$1:$C$3" noThreeD="1" sel="1" val="0"/>
</file>

<file path=xl/ctrlProps/ctrlProp169.xml><?xml version="1.0" encoding="utf-8"?>
<formControlPr xmlns="http://schemas.microsoft.com/office/spreadsheetml/2009/9/main" objectType="Drop" dropStyle="combo" dx="20" fmlaRange="Hilfstabelle!$C$1:$C$3" noThreeD="1" sel="1" val="0"/>
</file>

<file path=xl/ctrlProps/ctrlProp170.xml><?xml version="1.0" encoding="utf-8"?>
<formControlPr xmlns="http://schemas.microsoft.com/office/spreadsheetml/2009/9/main" objectType="Drop" dropStyle="combo" dx="20" fmlaRange="Hilfstabelle!$C$1:$C$3" noThreeD="1" sel="1" val="0"/>
</file>

<file path=xl/ctrlProps/ctrlProp171.xml><?xml version="1.0" encoding="utf-8"?>
<formControlPr xmlns="http://schemas.microsoft.com/office/spreadsheetml/2009/9/main" objectType="Drop" dropStyle="combo" dx="20" fmlaRange="Hilfstabelle!$C$1:$C$3" noThreeD="1" sel="1" val="0"/>
</file>

<file path=xl/ctrlProps/ctrlProp172.xml><?xml version="1.0" encoding="utf-8"?>
<formControlPr xmlns="http://schemas.microsoft.com/office/spreadsheetml/2009/9/main" objectType="Drop" dropStyle="combo" dx="20" fmlaRange="Hilfstabelle!$C$1:$C$3" noThreeD="1" sel="1" val="0"/>
</file>

<file path=xl/ctrlProps/ctrlProp173.xml><?xml version="1.0" encoding="utf-8"?>
<formControlPr xmlns="http://schemas.microsoft.com/office/spreadsheetml/2009/9/main" objectType="Drop" dropStyle="combo" dx="20" fmlaRange="Hilfstabelle!$C$1:$C$3" noThreeD="1" sel="1" val="0"/>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781050</xdr:colOff>
          <xdr:row>7</xdr:row>
          <xdr:rowOff>123825</xdr:rowOff>
        </xdr:from>
        <xdr:to>
          <xdr:col>1</xdr:col>
          <xdr:colOff>1057275</xdr:colOff>
          <xdr:row>7</xdr:row>
          <xdr:rowOff>361950</xdr:rowOff>
        </xdr:to>
        <xdr:sp macro="" textlink="">
          <xdr:nvSpPr>
            <xdr:cNvPr id="24581" name="Check Box 5" hidden="1">
              <a:extLst>
                <a:ext uri="{63B3BB69-23CF-44E3-9099-C40C66FF867C}">
                  <a14:compatExt spid="_x0000_s24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781050</xdr:colOff>
          <xdr:row>8</xdr:row>
          <xdr:rowOff>123825</xdr:rowOff>
        </xdr:from>
        <xdr:to>
          <xdr:col>1</xdr:col>
          <xdr:colOff>1009650</xdr:colOff>
          <xdr:row>8</xdr:row>
          <xdr:rowOff>371475</xdr:rowOff>
        </xdr:to>
        <xdr:sp macro="" textlink="">
          <xdr:nvSpPr>
            <xdr:cNvPr id="24582" name="Check Box 6" hidden="1">
              <a:extLst>
                <a:ext uri="{63B3BB69-23CF-44E3-9099-C40C66FF867C}">
                  <a14:compatExt spid="_x0000_s24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866775</xdr:colOff>
          <xdr:row>26</xdr:row>
          <xdr:rowOff>28575</xdr:rowOff>
        </xdr:from>
        <xdr:to>
          <xdr:col>2</xdr:col>
          <xdr:colOff>1133475</xdr:colOff>
          <xdr:row>27</xdr:row>
          <xdr:rowOff>0</xdr:rowOff>
        </xdr:to>
        <xdr:sp macro="" textlink="">
          <xdr:nvSpPr>
            <xdr:cNvPr id="24583" name="Check Box 7" hidden="1">
              <a:extLst>
                <a:ext uri="{63B3BB69-23CF-44E3-9099-C40C66FF867C}">
                  <a14:compatExt spid="_x0000_s24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228600</xdr:colOff>
          <xdr:row>72</xdr:row>
          <xdr:rowOff>28575</xdr:rowOff>
        </xdr:from>
        <xdr:to>
          <xdr:col>2</xdr:col>
          <xdr:colOff>85725</xdr:colOff>
          <xdr:row>72</xdr:row>
          <xdr:rowOff>371475</xdr:rowOff>
        </xdr:to>
        <xdr:sp macro="" textlink="">
          <xdr:nvSpPr>
            <xdr:cNvPr id="6145" name="Check Box 1" hidden="1">
              <a:extLst>
                <a:ext uri="{63B3BB69-23CF-44E3-9099-C40C66FF867C}">
                  <a14:compatExt spid="_x0000_s6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ISO 9001:2015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72</xdr:row>
          <xdr:rowOff>28575</xdr:rowOff>
        </xdr:from>
        <xdr:to>
          <xdr:col>2</xdr:col>
          <xdr:colOff>1381125</xdr:colOff>
          <xdr:row>72</xdr:row>
          <xdr:rowOff>381000</xdr:rowOff>
        </xdr:to>
        <xdr:sp macro="" textlink="">
          <xdr:nvSpPr>
            <xdr:cNvPr id="6148" name="Check Box 4" hidden="1">
              <a:extLst>
                <a:ext uri="{63B3BB69-23CF-44E3-9099-C40C66FF867C}">
                  <a14:compatExt spid="_x0000_s6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IATF 16949:2016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72</xdr:row>
          <xdr:rowOff>28575</xdr:rowOff>
        </xdr:from>
        <xdr:to>
          <xdr:col>3</xdr:col>
          <xdr:colOff>1009650</xdr:colOff>
          <xdr:row>72</xdr:row>
          <xdr:rowOff>371475</xdr:rowOff>
        </xdr:to>
        <xdr:sp macro="" textlink="">
          <xdr:nvSpPr>
            <xdr:cNvPr id="6149" name="Check Box 5" hidden="1">
              <a:extLst>
                <a:ext uri="{63B3BB69-23CF-44E3-9099-C40C66FF867C}">
                  <a14:compatExt spid="_x0000_s6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VDA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74</xdr:row>
          <xdr:rowOff>38100</xdr:rowOff>
        </xdr:from>
        <xdr:to>
          <xdr:col>2</xdr:col>
          <xdr:colOff>104775</xdr:colOff>
          <xdr:row>74</xdr:row>
          <xdr:rowOff>390525</xdr:rowOff>
        </xdr:to>
        <xdr:sp macro="" textlink="">
          <xdr:nvSpPr>
            <xdr:cNvPr id="6150" name="Check Box 6" hidden="1">
              <a:extLst>
                <a:ext uri="{63B3BB69-23CF-44E3-9099-C40C66FF867C}">
                  <a14:compatExt spid="_x0000_s6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ISO 14001:2015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819150</xdr:colOff>
          <xdr:row>74</xdr:row>
          <xdr:rowOff>47625</xdr:rowOff>
        </xdr:from>
        <xdr:to>
          <xdr:col>3</xdr:col>
          <xdr:colOff>314325</xdr:colOff>
          <xdr:row>74</xdr:row>
          <xdr:rowOff>390525</xdr:rowOff>
        </xdr:to>
        <xdr:sp macro="" textlink="">
          <xdr:nvSpPr>
            <xdr:cNvPr id="6151" name="Check Box 7" hidden="1">
              <a:extLst>
                <a:ext uri="{63B3BB69-23CF-44E3-9099-C40C66FF867C}">
                  <a14:compatExt spid="_x0000_s6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EMAS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76</xdr:row>
          <xdr:rowOff>76200</xdr:rowOff>
        </xdr:from>
        <xdr:to>
          <xdr:col>2</xdr:col>
          <xdr:colOff>28575</xdr:colOff>
          <xdr:row>76</xdr:row>
          <xdr:rowOff>428625</xdr:rowOff>
        </xdr:to>
        <xdr:sp macro="" textlink="">
          <xdr:nvSpPr>
            <xdr:cNvPr id="6153" name="Check Box 9" hidden="1">
              <a:extLst>
                <a:ext uri="{63B3BB69-23CF-44E3-9099-C40C66FF867C}">
                  <a14:compatExt spid="_x0000_s6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ISO 27001:2017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78</xdr:row>
          <xdr:rowOff>123825</xdr:rowOff>
        </xdr:from>
        <xdr:to>
          <xdr:col>2</xdr:col>
          <xdr:colOff>133350</xdr:colOff>
          <xdr:row>78</xdr:row>
          <xdr:rowOff>466725</xdr:rowOff>
        </xdr:to>
        <xdr:sp macro="" textlink="">
          <xdr:nvSpPr>
            <xdr:cNvPr id="6154" name="Check Box 10" hidden="1">
              <a:extLst>
                <a:ext uri="{63B3BB69-23CF-44E3-9099-C40C66FF867C}">
                  <a14:compatExt spid="_x0000_s6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ISO 26262:2018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79</xdr:row>
          <xdr:rowOff>66675</xdr:rowOff>
        </xdr:from>
        <xdr:to>
          <xdr:col>2</xdr:col>
          <xdr:colOff>9525</xdr:colOff>
          <xdr:row>80</xdr:row>
          <xdr:rowOff>0</xdr:rowOff>
        </xdr:to>
        <xdr:sp macro="" textlink="">
          <xdr:nvSpPr>
            <xdr:cNvPr id="6155" name="Check Box 11" hidden="1">
              <a:extLst>
                <a:ext uri="{63B3BB69-23CF-44E3-9099-C40C66FF867C}">
                  <a14:compatExt spid="_x0000_s6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IPC Standard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1143000</xdr:colOff>
          <xdr:row>40</xdr:row>
          <xdr:rowOff>9525</xdr:rowOff>
        </xdr:from>
        <xdr:to>
          <xdr:col>2</xdr:col>
          <xdr:colOff>895350</xdr:colOff>
          <xdr:row>41</xdr:row>
          <xdr:rowOff>28575</xdr:rowOff>
        </xdr:to>
        <xdr:sp macro="" textlink="">
          <xdr:nvSpPr>
            <xdr:cNvPr id="6158" name="Drop Down 14" hidden="1">
              <a:extLst>
                <a:ext uri="{63B3BB69-23CF-44E3-9099-C40C66FF867C}">
                  <a14:compatExt spid="_x0000_s61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76</xdr:row>
          <xdr:rowOff>85725</xdr:rowOff>
        </xdr:from>
        <xdr:to>
          <xdr:col>2</xdr:col>
          <xdr:colOff>914400</xdr:colOff>
          <xdr:row>76</xdr:row>
          <xdr:rowOff>428625</xdr:rowOff>
        </xdr:to>
        <xdr:sp macro="" textlink="">
          <xdr:nvSpPr>
            <xdr:cNvPr id="6163" name="Check Box 19" hidden="1">
              <a:extLst>
                <a:ext uri="{63B3BB69-23CF-44E3-9099-C40C66FF867C}">
                  <a14:compatExt spid="_x0000_s6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TISAX</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561975</xdr:colOff>
          <xdr:row>94</xdr:row>
          <xdr:rowOff>257175</xdr:rowOff>
        </xdr:from>
        <xdr:to>
          <xdr:col>2</xdr:col>
          <xdr:colOff>962025</xdr:colOff>
          <xdr:row>94</xdr:row>
          <xdr:rowOff>514350</xdr:rowOff>
        </xdr:to>
        <xdr:sp macro="" textlink="">
          <xdr:nvSpPr>
            <xdr:cNvPr id="6193" name="Check Box 49" hidden="1">
              <a:extLst>
                <a:ext uri="{63B3BB69-23CF-44E3-9099-C40C66FF867C}">
                  <a14:compatExt spid="_x0000_s6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476250</xdr:colOff>
          <xdr:row>94</xdr:row>
          <xdr:rowOff>285750</xdr:rowOff>
        </xdr:from>
        <xdr:to>
          <xdr:col>3</xdr:col>
          <xdr:colOff>781050</xdr:colOff>
          <xdr:row>94</xdr:row>
          <xdr:rowOff>552450</xdr:rowOff>
        </xdr:to>
        <xdr:sp macro="" textlink="">
          <xdr:nvSpPr>
            <xdr:cNvPr id="6194" name="Check Box 50" hidden="1">
              <a:extLst>
                <a:ext uri="{63B3BB69-23CF-44E3-9099-C40C66FF867C}">
                  <a14:compatExt spid="_x0000_s6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561975</xdr:colOff>
          <xdr:row>96</xdr:row>
          <xdr:rowOff>285750</xdr:rowOff>
        </xdr:from>
        <xdr:to>
          <xdr:col>2</xdr:col>
          <xdr:colOff>876300</xdr:colOff>
          <xdr:row>96</xdr:row>
          <xdr:rowOff>533400</xdr:rowOff>
        </xdr:to>
        <xdr:sp macro="" textlink="">
          <xdr:nvSpPr>
            <xdr:cNvPr id="6195" name="Check Box 51" hidden="1">
              <a:extLst>
                <a:ext uri="{63B3BB69-23CF-44E3-9099-C40C66FF867C}">
                  <a14:compatExt spid="_x0000_s6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476250</xdr:colOff>
          <xdr:row>96</xdr:row>
          <xdr:rowOff>285750</xdr:rowOff>
        </xdr:from>
        <xdr:to>
          <xdr:col>3</xdr:col>
          <xdr:colOff>781050</xdr:colOff>
          <xdr:row>96</xdr:row>
          <xdr:rowOff>552450</xdr:rowOff>
        </xdr:to>
        <xdr:sp macro="" textlink="">
          <xdr:nvSpPr>
            <xdr:cNvPr id="6196" name="Check Box 52" hidden="1">
              <a:extLst>
                <a:ext uri="{63B3BB69-23CF-44E3-9099-C40C66FF867C}">
                  <a14:compatExt spid="_x0000_s6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542925</xdr:colOff>
          <xdr:row>98</xdr:row>
          <xdr:rowOff>152400</xdr:rowOff>
        </xdr:from>
        <xdr:to>
          <xdr:col>2</xdr:col>
          <xdr:colOff>857250</xdr:colOff>
          <xdr:row>99</xdr:row>
          <xdr:rowOff>38100</xdr:rowOff>
        </xdr:to>
        <xdr:sp macro="" textlink="">
          <xdr:nvSpPr>
            <xdr:cNvPr id="6197" name="Check Box 53" hidden="1">
              <a:extLst>
                <a:ext uri="{63B3BB69-23CF-44E3-9099-C40C66FF867C}">
                  <a14:compatExt spid="_x0000_s6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485775</xdr:colOff>
          <xdr:row>98</xdr:row>
          <xdr:rowOff>171450</xdr:rowOff>
        </xdr:from>
        <xdr:to>
          <xdr:col>3</xdr:col>
          <xdr:colOff>800100</xdr:colOff>
          <xdr:row>99</xdr:row>
          <xdr:rowOff>38100</xdr:rowOff>
        </xdr:to>
        <xdr:sp macro="" textlink="">
          <xdr:nvSpPr>
            <xdr:cNvPr id="6198" name="Check Box 54" hidden="1">
              <a:extLst>
                <a:ext uri="{63B3BB69-23CF-44E3-9099-C40C66FF867C}">
                  <a14:compatExt spid="_x0000_s6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552450</xdr:colOff>
          <xdr:row>100</xdr:row>
          <xdr:rowOff>142875</xdr:rowOff>
        </xdr:from>
        <xdr:to>
          <xdr:col>2</xdr:col>
          <xdr:colOff>933450</xdr:colOff>
          <xdr:row>101</xdr:row>
          <xdr:rowOff>38100</xdr:rowOff>
        </xdr:to>
        <xdr:sp macro="" textlink="">
          <xdr:nvSpPr>
            <xdr:cNvPr id="6199" name="Check Box 55" hidden="1">
              <a:extLst>
                <a:ext uri="{63B3BB69-23CF-44E3-9099-C40C66FF867C}">
                  <a14:compatExt spid="_x0000_s6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485775</xdr:colOff>
          <xdr:row>100</xdr:row>
          <xdr:rowOff>190500</xdr:rowOff>
        </xdr:from>
        <xdr:to>
          <xdr:col>3</xdr:col>
          <xdr:colOff>790575</xdr:colOff>
          <xdr:row>101</xdr:row>
          <xdr:rowOff>38100</xdr:rowOff>
        </xdr:to>
        <xdr:sp macro="" textlink="">
          <xdr:nvSpPr>
            <xdr:cNvPr id="6200" name="Check Box 56" hidden="1">
              <a:extLst>
                <a:ext uri="{63B3BB69-23CF-44E3-9099-C40C66FF867C}">
                  <a14:compatExt spid="_x0000_s6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552450</xdr:colOff>
          <xdr:row>102</xdr:row>
          <xdr:rowOff>295275</xdr:rowOff>
        </xdr:from>
        <xdr:to>
          <xdr:col>2</xdr:col>
          <xdr:colOff>866775</xdr:colOff>
          <xdr:row>102</xdr:row>
          <xdr:rowOff>533400</xdr:rowOff>
        </xdr:to>
        <xdr:sp macro="" textlink="">
          <xdr:nvSpPr>
            <xdr:cNvPr id="6201" name="Check Box 57" hidden="1">
              <a:extLst>
                <a:ext uri="{63B3BB69-23CF-44E3-9099-C40C66FF867C}">
                  <a14:compatExt spid="_x0000_s6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476250</xdr:colOff>
          <xdr:row>102</xdr:row>
          <xdr:rowOff>304800</xdr:rowOff>
        </xdr:from>
        <xdr:to>
          <xdr:col>3</xdr:col>
          <xdr:colOff>781050</xdr:colOff>
          <xdr:row>102</xdr:row>
          <xdr:rowOff>542925</xdr:rowOff>
        </xdr:to>
        <xdr:sp macro="" textlink="">
          <xdr:nvSpPr>
            <xdr:cNvPr id="6202" name="Check Box 58" hidden="1">
              <a:extLst>
                <a:ext uri="{63B3BB69-23CF-44E3-9099-C40C66FF867C}">
                  <a14:compatExt spid="_x0000_s6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552450</xdr:colOff>
          <xdr:row>104</xdr:row>
          <xdr:rowOff>238125</xdr:rowOff>
        </xdr:from>
        <xdr:to>
          <xdr:col>2</xdr:col>
          <xdr:colOff>857250</xdr:colOff>
          <xdr:row>104</xdr:row>
          <xdr:rowOff>504825</xdr:rowOff>
        </xdr:to>
        <xdr:sp macro="" textlink="">
          <xdr:nvSpPr>
            <xdr:cNvPr id="6203" name="Check Box 59" hidden="1">
              <a:extLst>
                <a:ext uri="{63B3BB69-23CF-44E3-9099-C40C66FF867C}">
                  <a14:compatExt spid="_x0000_s6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104</xdr:row>
          <xdr:rowOff>247650</xdr:rowOff>
        </xdr:from>
        <xdr:to>
          <xdr:col>3</xdr:col>
          <xdr:colOff>809625</xdr:colOff>
          <xdr:row>104</xdr:row>
          <xdr:rowOff>504825</xdr:rowOff>
        </xdr:to>
        <xdr:sp macro="" textlink="">
          <xdr:nvSpPr>
            <xdr:cNvPr id="6204" name="Check Box 60" hidden="1">
              <a:extLst>
                <a:ext uri="{63B3BB69-23CF-44E3-9099-C40C66FF867C}">
                  <a14:compatExt spid="_x0000_s6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561975</xdr:colOff>
          <xdr:row>106</xdr:row>
          <xdr:rowOff>180975</xdr:rowOff>
        </xdr:from>
        <xdr:to>
          <xdr:col>2</xdr:col>
          <xdr:colOff>876300</xdr:colOff>
          <xdr:row>107</xdr:row>
          <xdr:rowOff>28575</xdr:rowOff>
        </xdr:to>
        <xdr:sp macro="" textlink="">
          <xdr:nvSpPr>
            <xdr:cNvPr id="6205" name="Check Box 61" hidden="1">
              <a:extLst>
                <a:ext uri="{63B3BB69-23CF-44E3-9099-C40C66FF867C}">
                  <a14:compatExt spid="_x0000_s6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485775</xdr:colOff>
          <xdr:row>106</xdr:row>
          <xdr:rowOff>180975</xdr:rowOff>
        </xdr:from>
        <xdr:to>
          <xdr:col>3</xdr:col>
          <xdr:colOff>800100</xdr:colOff>
          <xdr:row>107</xdr:row>
          <xdr:rowOff>47625</xdr:rowOff>
        </xdr:to>
        <xdr:sp macro="" textlink="">
          <xdr:nvSpPr>
            <xdr:cNvPr id="6206" name="Check Box 62" hidden="1">
              <a:extLst>
                <a:ext uri="{63B3BB69-23CF-44E3-9099-C40C66FF867C}">
                  <a14:compatExt spid="_x0000_s6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552450</xdr:colOff>
          <xdr:row>108</xdr:row>
          <xdr:rowOff>381000</xdr:rowOff>
        </xdr:from>
        <xdr:to>
          <xdr:col>2</xdr:col>
          <xdr:colOff>857250</xdr:colOff>
          <xdr:row>108</xdr:row>
          <xdr:rowOff>647700</xdr:rowOff>
        </xdr:to>
        <xdr:sp macro="" textlink="">
          <xdr:nvSpPr>
            <xdr:cNvPr id="6207" name="Check Box 63" hidden="1">
              <a:extLst>
                <a:ext uri="{63B3BB69-23CF-44E3-9099-C40C66FF867C}">
                  <a14:compatExt spid="_x0000_s6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476250</xdr:colOff>
          <xdr:row>108</xdr:row>
          <xdr:rowOff>409575</xdr:rowOff>
        </xdr:from>
        <xdr:to>
          <xdr:col>3</xdr:col>
          <xdr:colOff>790575</xdr:colOff>
          <xdr:row>108</xdr:row>
          <xdr:rowOff>647700</xdr:rowOff>
        </xdr:to>
        <xdr:sp macro="" textlink="">
          <xdr:nvSpPr>
            <xdr:cNvPr id="6208" name="Check Box 64" hidden="1">
              <a:extLst>
                <a:ext uri="{63B3BB69-23CF-44E3-9099-C40C66FF867C}">
                  <a14:compatExt spid="_x0000_s6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552450</xdr:colOff>
          <xdr:row>110</xdr:row>
          <xdr:rowOff>285750</xdr:rowOff>
        </xdr:from>
        <xdr:to>
          <xdr:col>2</xdr:col>
          <xdr:colOff>866775</xdr:colOff>
          <xdr:row>110</xdr:row>
          <xdr:rowOff>523875</xdr:rowOff>
        </xdr:to>
        <xdr:sp macro="" textlink="">
          <xdr:nvSpPr>
            <xdr:cNvPr id="6209" name="Check Box 65" hidden="1">
              <a:extLst>
                <a:ext uri="{63B3BB69-23CF-44E3-9099-C40C66FF867C}">
                  <a14:compatExt spid="_x0000_s6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485775</xdr:colOff>
          <xdr:row>110</xdr:row>
          <xdr:rowOff>295275</xdr:rowOff>
        </xdr:from>
        <xdr:to>
          <xdr:col>3</xdr:col>
          <xdr:colOff>790575</xdr:colOff>
          <xdr:row>110</xdr:row>
          <xdr:rowOff>552450</xdr:rowOff>
        </xdr:to>
        <xdr:sp macro="" textlink="">
          <xdr:nvSpPr>
            <xdr:cNvPr id="6210" name="Check Box 66" hidden="1">
              <a:extLst>
                <a:ext uri="{63B3BB69-23CF-44E3-9099-C40C66FF867C}">
                  <a14:compatExt spid="_x0000_s6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115</xdr:row>
          <xdr:rowOff>180975</xdr:rowOff>
        </xdr:from>
        <xdr:to>
          <xdr:col>2</xdr:col>
          <xdr:colOff>695325</xdr:colOff>
          <xdr:row>115</xdr:row>
          <xdr:rowOff>419100</xdr:rowOff>
        </xdr:to>
        <xdr:sp macro="" textlink="">
          <xdr:nvSpPr>
            <xdr:cNvPr id="6211" name="Check Box 67" hidden="1">
              <a:extLst>
                <a:ext uri="{63B3BB69-23CF-44E3-9099-C40C66FF867C}">
                  <a14:compatExt spid="_x0000_s6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1400175</xdr:colOff>
          <xdr:row>156</xdr:row>
          <xdr:rowOff>57150</xdr:rowOff>
        </xdr:from>
        <xdr:to>
          <xdr:col>2</xdr:col>
          <xdr:colOff>114300</xdr:colOff>
          <xdr:row>156</xdr:row>
          <xdr:rowOff>333375</xdr:rowOff>
        </xdr:to>
        <xdr:sp macro="" textlink="">
          <xdr:nvSpPr>
            <xdr:cNvPr id="6213" name="Check Box 69" hidden="1">
              <a:extLst>
                <a:ext uri="{63B3BB69-23CF-44E3-9099-C40C66FF867C}">
                  <a14:compatExt spid="_x0000_s6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400050</xdr:colOff>
          <xdr:row>156</xdr:row>
          <xdr:rowOff>57150</xdr:rowOff>
        </xdr:from>
        <xdr:to>
          <xdr:col>2</xdr:col>
          <xdr:colOff>1028700</xdr:colOff>
          <xdr:row>156</xdr:row>
          <xdr:rowOff>333375</xdr:rowOff>
        </xdr:to>
        <xdr:sp macro="" textlink="">
          <xdr:nvSpPr>
            <xdr:cNvPr id="6214" name="Check Box 70" hidden="1">
              <a:extLst>
                <a:ext uri="{63B3BB69-23CF-44E3-9099-C40C66FF867C}">
                  <a14:compatExt spid="_x0000_s6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1400175</xdr:colOff>
          <xdr:row>160</xdr:row>
          <xdr:rowOff>38100</xdr:rowOff>
        </xdr:from>
        <xdr:to>
          <xdr:col>2</xdr:col>
          <xdr:colOff>247650</xdr:colOff>
          <xdr:row>160</xdr:row>
          <xdr:rowOff>314325</xdr:rowOff>
        </xdr:to>
        <xdr:sp macro="" textlink="">
          <xdr:nvSpPr>
            <xdr:cNvPr id="6215" name="Check Box 71" hidden="1">
              <a:extLst>
                <a:ext uri="{63B3BB69-23CF-44E3-9099-C40C66FF867C}">
                  <a14:compatExt spid="_x0000_s6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390525</xdr:colOff>
          <xdr:row>160</xdr:row>
          <xdr:rowOff>57150</xdr:rowOff>
        </xdr:from>
        <xdr:to>
          <xdr:col>2</xdr:col>
          <xdr:colOff>828675</xdr:colOff>
          <xdr:row>160</xdr:row>
          <xdr:rowOff>333375</xdr:rowOff>
        </xdr:to>
        <xdr:sp macro="" textlink="">
          <xdr:nvSpPr>
            <xdr:cNvPr id="6216" name="Check Box 72" hidden="1">
              <a:extLst>
                <a:ext uri="{63B3BB69-23CF-44E3-9099-C40C66FF867C}">
                  <a14:compatExt spid="_x0000_s6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447675</xdr:colOff>
          <xdr:row>166</xdr:row>
          <xdr:rowOff>95250</xdr:rowOff>
        </xdr:from>
        <xdr:to>
          <xdr:col>1</xdr:col>
          <xdr:colOff>771525</xdr:colOff>
          <xdr:row>166</xdr:row>
          <xdr:rowOff>371475</xdr:rowOff>
        </xdr:to>
        <xdr:sp macro="" textlink="">
          <xdr:nvSpPr>
            <xdr:cNvPr id="6217" name="Check Box 73" hidden="1">
              <a:extLst>
                <a:ext uri="{63B3BB69-23CF-44E3-9099-C40C66FF867C}">
                  <a14:compatExt spid="_x0000_s6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438150</xdr:colOff>
          <xdr:row>166</xdr:row>
          <xdr:rowOff>390525</xdr:rowOff>
        </xdr:from>
        <xdr:to>
          <xdr:col>1</xdr:col>
          <xdr:colOff>685800</xdr:colOff>
          <xdr:row>168</xdr:row>
          <xdr:rowOff>9525</xdr:rowOff>
        </xdr:to>
        <xdr:sp macro="" textlink="">
          <xdr:nvSpPr>
            <xdr:cNvPr id="6218" name="Check Box 74" hidden="1">
              <a:extLst>
                <a:ext uri="{63B3BB69-23CF-44E3-9099-C40C66FF867C}">
                  <a14:compatExt spid="_x0000_s6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438150</xdr:colOff>
          <xdr:row>168</xdr:row>
          <xdr:rowOff>76200</xdr:rowOff>
        </xdr:from>
        <xdr:to>
          <xdr:col>1</xdr:col>
          <xdr:colOff>695325</xdr:colOff>
          <xdr:row>168</xdr:row>
          <xdr:rowOff>295275</xdr:rowOff>
        </xdr:to>
        <xdr:sp macro="" textlink="">
          <xdr:nvSpPr>
            <xdr:cNvPr id="6219" name="Check Box 75" hidden="1">
              <a:extLst>
                <a:ext uri="{63B3BB69-23CF-44E3-9099-C40C66FF867C}">
                  <a14:compatExt spid="_x0000_s6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136</xdr:row>
          <xdr:rowOff>161925</xdr:rowOff>
        </xdr:from>
        <xdr:to>
          <xdr:col>0</xdr:col>
          <xdr:colOff>1409700</xdr:colOff>
          <xdr:row>138</xdr:row>
          <xdr:rowOff>19050</xdr:rowOff>
        </xdr:to>
        <xdr:sp macro="" textlink="">
          <xdr:nvSpPr>
            <xdr:cNvPr id="6220" name="Check Box 76" hidden="1">
              <a:extLst>
                <a:ext uri="{63B3BB69-23CF-44E3-9099-C40C66FF867C}">
                  <a14:compatExt spid="_x0000_s6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APQP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137</xdr:row>
          <xdr:rowOff>200025</xdr:rowOff>
        </xdr:from>
        <xdr:to>
          <xdr:col>0</xdr:col>
          <xdr:colOff>1771650</xdr:colOff>
          <xdr:row>139</xdr:row>
          <xdr:rowOff>28575</xdr:rowOff>
        </xdr:to>
        <xdr:sp macro="" textlink="">
          <xdr:nvSpPr>
            <xdr:cNvPr id="6221" name="Check Box 77" hidden="1">
              <a:extLst>
                <a:ext uri="{63B3BB69-23CF-44E3-9099-C40C66FF867C}">
                  <a14:compatExt spid="_x0000_s6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Automotive Spice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138</xdr:row>
          <xdr:rowOff>228600</xdr:rowOff>
        </xdr:from>
        <xdr:to>
          <xdr:col>0</xdr:col>
          <xdr:colOff>552450</xdr:colOff>
          <xdr:row>140</xdr:row>
          <xdr:rowOff>38100</xdr:rowOff>
        </xdr:to>
        <xdr:sp macro="" textlink="">
          <xdr:nvSpPr>
            <xdr:cNvPr id="6222" name="Check Box 78" hidden="1">
              <a:extLst>
                <a:ext uri="{63B3BB69-23CF-44E3-9099-C40C66FF867C}">
                  <a14:compatExt spid="_x0000_s6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8D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136</xdr:row>
          <xdr:rowOff>171450</xdr:rowOff>
        </xdr:from>
        <xdr:to>
          <xdr:col>1</xdr:col>
          <xdr:colOff>1104900</xdr:colOff>
          <xdr:row>138</xdr:row>
          <xdr:rowOff>38100</xdr:rowOff>
        </xdr:to>
        <xdr:sp macro="" textlink="">
          <xdr:nvSpPr>
            <xdr:cNvPr id="6223" name="Check Box 79" hidden="1">
              <a:extLst>
                <a:ext uri="{63B3BB69-23CF-44E3-9099-C40C66FF867C}">
                  <a14:compatExt spid="_x0000_s6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IMDS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137</xdr:row>
          <xdr:rowOff>219075</xdr:rowOff>
        </xdr:from>
        <xdr:to>
          <xdr:col>1</xdr:col>
          <xdr:colOff>1076325</xdr:colOff>
          <xdr:row>139</xdr:row>
          <xdr:rowOff>28575</xdr:rowOff>
        </xdr:to>
        <xdr:sp macro="" textlink="">
          <xdr:nvSpPr>
            <xdr:cNvPr id="6224" name="Check Box 80" hidden="1">
              <a:extLst>
                <a:ext uri="{63B3BB69-23CF-44E3-9099-C40C66FF867C}">
                  <a14:compatExt spid="_x0000_s6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FMEA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104775</xdr:colOff>
          <xdr:row>138</xdr:row>
          <xdr:rowOff>219075</xdr:rowOff>
        </xdr:from>
        <xdr:to>
          <xdr:col>1</xdr:col>
          <xdr:colOff>428625</xdr:colOff>
          <xdr:row>140</xdr:row>
          <xdr:rowOff>38100</xdr:rowOff>
        </xdr:to>
        <xdr:sp macro="" textlink="">
          <xdr:nvSpPr>
            <xdr:cNvPr id="6225" name="Check Box 81" hidden="1">
              <a:extLst>
                <a:ext uri="{63B3BB69-23CF-44E3-9099-C40C66FF867C}">
                  <a14:compatExt spid="_x0000_s6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SPC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137</xdr:row>
          <xdr:rowOff>9525</xdr:rowOff>
        </xdr:from>
        <xdr:to>
          <xdr:col>3</xdr:col>
          <xdr:colOff>952500</xdr:colOff>
          <xdr:row>138</xdr:row>
          <xdr:rowOff>38100</xdr:rowOff>
        </xdr:to>
        <xdr:sp macro="" textlink="">
          <xdr:nvSpPr>
            <xdr:cNvPr id="6226" name="Check Box 82" hidden="1">
              <a:extLst>
                <a:ext uri="{63B3BB69-23CF-44E3-9099-C40C66FF867C}">
                  <a14:compatExt spid="_x0000_s6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EMPB nach PPF oder PPAP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200025</xdr:colOff>
          <xdr:row>137</xdr:row>
          <xdr:rowOff>209550</xdr:rowOff>
        </xdr:from>
        <xdr:to>
          <xdr:col>2</xdr:col>
          <xdr:colOff>866775</xdr:colOff>
          <xdr:row>139</xdr:row>
          <xdr:rowOff>28575</xdr:rowOff>
        </xdr:to>
        <xdr:sp macro="" textlink="">
          <xdr:nvSpPr>
            <xdr:cNvPr id="6227" name="Check Box 83" hidden="1">
              <a:extLst>
                <a:ext uri="{63B3BB69-23CF-44E3-9099-C40C66FF867C}">
                  <a14:compatExt spid="_x0000_s6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MSA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161925</xdr:colOff>
          <xdr:row>141</xdr:row>
          <xdr:rowOff>161925</xdr:rowOff>
        </xdr:from>
        <xdr:to>
          <xdr:col>3</xdr:col>
          <xdr:colOff>476250</xdr:colOff>
          <xdr:row>141</xdr:row>
          <xdr:rowOff>485775</xdr:rowOff>
        </xdr:to>
        <xdr:sp macro="" textlink="">
          <xdr:nvSpPr>
            <xdr:cNvPr id="6228" name="Check Box 84" hidden="1">
              <a:extLst>
                <a:ext uri="{63B3BB69-23CF-44E3-9099-C40C66FF867C}">
                  <a14:compatExt spid="_x0000_s6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ja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676275</xdr:colOff>
          <xdr:row>141</xdr:row>
          <xdr:rowOff>171450</xdr:rowOff>
        </xdr:from>
        <xdr:to>
          <xdr:col>3</xdr:col>
          <xdr:colOff>981075</xdr:colOff>
          <xdr:row>141</xdr:row>
          <xdr:rowOff>476250</xdr:rowOff>
        </xdr:to>
        <xdr:sp macro="" textlink="">
          <xdr:nvSpPr>
            <xdr:cNvPr id="6229" name="Check Box 85" hidden="1">
              <a:extLst>
                <a:ext uri="{63B3BB69-23CF-44E3-9099-C40C66FF867C}">
                  <a14:compatExt spid="_x0000_s6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15</xdr:row>
          <xdr:rowOff>38100</xdr:rowOff>
        </xdr:from>
        <xdr:to>
          <xdr:col>1</xdr:col>
          <xdr:colOff>1438275</xdr:colOff>
          <xdr:row>15</xdr:row>
          <xdr:rowOff>285750</xdr:rowOff>
        </xdr:to>
        <xdr:sp macro="" textlink="">
          <xdr:nvSpPr>
            <xdr:cNvPr id="6230" name="Drop Down 86" hidden="1">
              <a:extLst>
                <a:ext uri="{63B3BB69-23CF-44E3-9099-C40C66FF867C}">
                  <a14:compatExt spid="_x0000_s62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13</xdr:row>
          <xdr:rowOff>47625</xdr:rowOff>
        </xdr:from>
        <xdr:to>
          <xdr:col>1</xdr:col>
          <xdr:colOff>1438275</xdr:colOff>
          <xdr:row>13</xdr:row>
          <xdr:rowOff>295275</xdr:rowOff>
        </xdr:to>
        <xdr:sp macro="" textlink="">
          <xdr:nvSpPr>
            <xdr:cNvPr id="6231" name="Drop Down 87" hidden="1">
              <a:extLst>
                <a:ext uri="{63B3BB69-23CF-44E3-9099-C40C66FF867C}">
                  <a14:compatExt spid="_x0000_s62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876300</xdr:colOff>
          <xdr:row>166</xdr:row>
          <xdr:rowOff>95250</xdr:rowOff>
        </xdr:from>
        <xdr:to>
          <xdr:col>1</xdr:col>
          <xdr:colOff>1314450</xdr:colOff>
          <xdr:row>166</xdr:row>
          <xdr:rowOff>371475</xdr:rowOff>
        </xdr:to>
        <xdr:sp macro="" textlink="">
          <xdr:nvSpPr>
            <xdr:cNvPr id="6234" name="Check Box 90" hidden="1">
              <a:extLst>
                <a:ext uri="{63B3BB69-23CF-44E3-9099-C40C66FF867C}">
                  <a14:compatExt spid="_x0000_s6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885825</xdr:colOff>
          <xdr:row>167</xdr:row>
          <xdr:rowOff>66675</xdr:rowOff>
        </xdr:from>
        <xdr:to>
          <xdr:col>1</xdr:col>
          <xdr:colOff>1323975</xdr:colOff>
          <xdr:row>167</xdr:row>
          <xdr:rowOff>342900</xdr:rowOff>
        </xdr:to>
        <xdr:sp macro="" textlink="">
          <xdr:nvSpPr>
            <xdr:cNvPr id="6235" name="Check Box 91" hidden="1">
              <a:extLst>
                <a:ext uri="{63B3BB69-23CF-44E3-9099-C40C66FF867C}">
                  <a14:compatExt spid="_x0000_s6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876300</xdr:colOff>
          <xdr:row>168</xdr:row>
          <xdr:rowOff>57150</xdr:rowOff>
        </xdr:from>
        <xdr:to>
          <xdr:col>1</xdr:col>
          <xdr:colOff>1314450</xdr:colOff>
          <xdr:row>168</xdr:row>
          <xdr:rowOff>333375</xdr:rowOff>
        </xdr:to>
        <xdr:sp macro="" textlink="">
          <xdr:nvSpPr>
            <xdr:cNvPr id="6236" name="Check Box 92" hidden="1">
              <a:extLst>
                <a:ext uri="{63B3BB69-23CF-44E3-9099-C40C66FF867C}">
                  <a14:compatExt spid="_x0000_s6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723900</xdr:colOff>
          <xdr:row>115</xdr:row>
          <xdr:rowOff>180975</xdr:rowOff>
        </xdr:from>
        <xdr:to>
          <xdr:col>2</xdr:col>
          <xdr:colOff>1314450</xdr:colOff>
          <xdr:row>115</xdr:row>
          <xdr:rowOff>419100</xdr:rowOff>
        </xdr:to>
        <xdr:sp macro="" textlink="">
          <xdr:nvSpPr>
            <xdr:cNvPr id="6237" name="Check Box 93" hidden="1">
              <a:extLst>
                <a:ext uri="{63B3BB69-23CF-44E3-9099-C40C66FF867C}">
                  <a14:compatExt spid="_x0000_s6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DE" sz="1100" b="0" i="0" u="none" strike="noStrike" baseline="0">
                  <a:solidFill>
                    <a:srgbClr val="000000"/>
                  </a:solidFill>
                  <a:latin typeface="Arial"/>
                  <a:cs typeface="Arial"/>
                </a:rPr>
                <a:t>nein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61</xdr:row>
          <xdr:rowOff>161925</xdr:rowOff>
        </xdr:from>
        <xdr:to>
          <xdr:col>2</xdr:col>
          <xdr:colOff>742950</xdr:colOff>
          <xdr:row>61</xdr:row>
          <xdr:rowOff>371475</xdr:rowOff>
        </xdr:to>
        <xdr:sp macro="" textlink="">
          <xdr:nvSpPr>
            <xdr:cNvPr id="6249" name="Check Box 105" hidden="1">
              <a:extLst>
                <a:ext uri="{63B3BB69-23CF-44E3-9099-C40C66FF867C}">
                  <a14:compatExt spid="_x0000_s6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857250</xdr:colOff>
          <xdr:row>61</xdr:row>
          <xdr:rowOff>161925</xdr:rowOff>
        </xdr:from>
        <xdr:to>
          <xdr:col>2</xdr:col>
          <xdr:colOff>1247775</xdr:colOff>
          <xdr:row>61</xdr:row>
          <xdr:rowOff>371475</xdr:rowOff>
        </xdr:to>
        <xdr:sp macro="" textlink="">
          <xdr:nvSpPr>
            <xdr:cNvPr id="6250" name="Check Box 106" hidden="1">
              <a:extLst>
                <a:ext uri="{63B3BB69-23CF-44E3-9099-C40C66FF867C}">
                  <a14:compatExt spid="_x0000_s6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62</xdr:row>
          <xdr:rowOff>161925</xdr:rowOff>
        </xdr:from>
        <xdr:to>
          <xdr:col>2</xdr:col>
          <xdr:colOff>742950</xdr:colOff>
          <xdr:row>62</xdr:row>
          <xdr:rowOff>371475</xdr:rowOff>
        </xdr:to>
        <xdr:sp macro="" textlink="">
          <xdr:nvSpPr>
            <xdr:cNvPr id="6251" name="Check Box 107" hidden="1">
              <a:extLst>
                <a:ext uri="{63B3BB69-23CF-44E3-9099-C40C66FF867C}">
                  <a14:compatExt spid="_x0000_s6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857250</xdr:colOff>
          <xdr:row>62</xdr:row>
          <xdr:rowOff>161925</xdr:rowOff>
        </xdr:from>
        <xdr:to>
          <xdr:col>2</xdr:col>
          <xdr:colOff>1247775</xdr:colOff>
          <xdr:row>62</xdr:row>
          <xdr:rowOff>371475</xdr:rowOff>
        </xdr:to>
        <xdr:sp macro="" textlink="">
          <xdr:nvSpPr>
            <xdr:cNvPr id="6252" name="Check Box 108" hidden="1">
              <a:extLst>
                <a:ext uri="{63B3BB69-23CF-44E3-9099-C40C66FF867C}">
                  <a14:compatExt spid="_x0000_s6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63</xdr:row>
          <xdr:rowOff>161925</xdr:rowOff>
        </xdr:from>
        <xdr:to>
          <xdr:col>2</xdr:col>
          <xdr:colOff>742950</xdr:colOff>
          <xdr:row>63</xdr:row>
          <xdr:rowOff>371475</xdr:rowOff>
        </xdr:to>
        <xdr:sp macro="" textlink="">
          <xdr:nvSpPr>
            <xdr:cNvPr id="6253" name="Check Box 109" hidden="1">
              <a:extLst>
                <a:ext uri="{63B3BB69-23CF-44E3-9099-C40C66FF867C}">
                  <a14:compatExt spid="_x0000_s6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857250</xdr:colOff>
          <xdr:row>63</xdr:row>
          <xdr:rowOff>161925</xdr:rowOff>
        </xdr:from>
        <xdr:to>
          <xdr:col>2</xdr:col>
          <xdr:colOff>1247775</xdr:colOff>
          <xdr:row>63</xdr:row>
          <xdr:rowOff>371475</xdr:rowOff>
        </xdr:to>
        <xdr:sp macro="" textlink="">
          <xdr:nvSpPr>
            <xdr:cNvPr id="6254" name="Check Box 110" hidden="1">
              <a:extLst>
                <a:ext uri="{63B3BB69-23CF-44E3-9099-C40C66FF867C}">
                  <a14:compatExt spid="_x0000_s6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64</xdr:row>
          <xdr:rowOff>161925</xdr:rowOff>
        </xdr:from>
        <xdr:to>
          <xdr:col>2</xdr:col>
          <xdr:colOff>742950</xdr:colOff>
          <xdr:row>64</xdr:row>
          <xdr:rowOff>371475</xdr:rowOff>
        </xdr:to>
        <xdr:sp macro="" textlink="">
          <xdr:nvSpPr>
            <xdr:cNvPr id="6255" name="Check Box 111" hidden="1">
              <a:extLst>
                <a:ext uri="{63B3BB69-23CF-44E3-9099-C40C66FF867C}">
                  <a14:compatExt spid="_x0000_s6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857250</xdr:colOff>
          <xdr:row>64</xdr:row>
          <xdr:rowOff>161925</xdr:rowOff>
        </xdr:from>
        <xdr:to>
          <xdr:col>2</xdr:col>
          <xdr:colOff>1247775</xdr:colOff>
          <xdr:row>64</xdr:row>
          <xdr:rowOff>371475</xdr:rowOff>
        </xdr:to>
        <xdr:sp macro="" textlink="">
          <xdr:nvSpPr>
            <xdr:cNvPr id="6256" name="Check Box 112" hidden="1">
              <a:extLst>
                <a:ext uri="{63B3BB69-23CF-44E3-9099-C40C66FF867C}">
                  <a14:compatExt spid="_x0000_s6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65</xdr:row>
          <xdr:rowOff>161925</xdr:rowOff>
        </xdr:from>
        <xdr:to>
          <xdr:col>2</xdr:col>
          <xdr:colOff>742950</xdr:colOff>
          <xdr:row>65</xdr:row>
          <xdr:rowOff>371475</xdr:rowOff>
        </xdr:to>
        <xdr:sp macro="" textlink="">
          <xdr:nvSpPr>
            <xdr:cNvPr id="6257" name="Check Box 113" hidden="1">
              <a:extLst>
                <a:ext uri="{63B3BB69-23CF-44E3-9099-C40C66FF867C}">
                  <a14:compatExt spid="_x0000_s6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ja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857250</xdr:colOff>
          <xdr:row>65</xdr:row>
          <xdr:rowOff>161925</xdr:rowOff>
        </xdr:from>
        <xdr:to>
          <xdr:col>2</xdr:col>
          <xdr:colOff>1247775</xdr:colOff>
          <xdr:row>65</xdr:row>
          <xdr:rowOff>371475</xdr:rowOff>
        </xdr:to>
        <xdr:sp macro="" textlink="">
          <xdr:nvSpPr>
            <xdr:cNvPr id="6258" name="Check Box 114" hidden="1">
              <a:extLst>
                <a:ext uri="{63B3BB69-23CF-44E3-9099-C40C66FF867C}">
                  <a14:compatExt spid="_x0000_s6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nein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36</xdr:row>
          <xdr:rowOff>76200</xdr:rowOff>
        </xdr:from>
        <xdr:to>
          <xdr:col>2</xdr:col>
          <xdr:colOff>533400</xdr:colOff>
          <xdr:row>37</xdr:row>
          <xdr:rowOff>95250</xdr:rowOff>
        </xdr:to>
        <xdr:sp macro="" textlink="">
          <xdr:nvSpPr>
            <xdr:cNvPr id="6260" name="Check Box 116" hidden="1">
              <a:extLst>
                <a:ext uri="{63B3BB69-23CF-44E3-9099-C40C66FF867C}">
                  <a14:compatExt spid="_x0000_s6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Hersteller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838200</xdr:colOff>
          <xdr:row>36</xdr:row>
          <xdr:rowOff>76200</xdr:rowOff>
        </xdr:from>
        <xdr:to>
          <xdr:col>2</xdr:col>
          <xdr:colOff>1352550</xdr:colOff>
          <xdr:row>37</xdr:row>
          <xdr:rowOff>95250</xdr:rowOff>
        </xdr:to>
        <xdr:sp macro="" textlink="">
          <xdr:nvSpPr>
            <xdr:cNvPr id="6261" name="Check Box 117" hidden="1">
              <a:extLst>
                <a:ext uri="{63B3BB69-23CF-44E3-9099-C40C66FF867C}">
                  <a14:compatExt spid="_x0000_s6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Segoe UI"/>
                  <a:cs typeface="Segoe UI"/>
                </a:rPr>
                <a:t>Händler </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66675</xdr:colOff>
          <xdr:row>4</xdr:row>
          <xdr:rowOff>161925</xdr:rowOff>
        </xdr:from>
        <xdr:to>
          <xdr:col>5</xdr:col>
          <xdr:colOff>342900</xdr:colOff>
          <xdr:row>6</xdr:row>
          <xdr:rowOff>19050</xdr:rowOff>
        </xdr:to>
        <xdr:sp macro="" textlink="">
          <xdr:nvSpPr>
            <xdr:cNvPr id="1081" name="Check Box 57" hidden="1">
              <a:extLst>
                <a:ext uri="{63B3BB69-23CF-44E3-9099-C40C66FF867C}">
                  <a14:compatExt spid="_x0000_s1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12</xdr:row>
          <xdr:rowOff>161925</xdr:rowOff>
        </xdr:from>
        <xdr:to>
          <xdr:col>5</xdr:col>
          <xdr:colOff>342900</xdr:colOff>
          <xdr:row>14</xdr:row>
          <xdr:rowOff>19050</xdr:rowOff>
        </xdr:to>
        <xdr:sp macro="" textlink="">
          <xdr:nvSpPr>
            <xdr:cNvPr id="1084" name="Check Box 60" hidden="1">
              <a:extLst>
                <a:ext uri="{63B3BB69-23CF-44E3-9099-C40C66FF867C}">
                  <a14:compatExt spid="_x0000_s1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8</xdr:row>
          <xdr:rowOff>161925</xdr:rowOff>
        </xdr:from>
        <xdr:to>
          <xdr:col>5</xdr:col>
          <xdr:colOff>342900</xdr:colOff>
          <xdr:row>10</xdr:row>
          <xdr:rowOff>19050</xdr:rowOff>
        </xdr:to>
        <xdr:sp macro="" textlink="">
          <xdr:nvSpPr>
            <xdr:cNvPr id="1085" name="Check Box 61" hidden="1">
              <a:extLst>
                <a:ext uri="{63B3BB69-23CF-44E3-9099-C40C66FF867C}">
                  <a14:compatExt spid="_x0000_s1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16</xdr:row>
          <xdr:rowOff>161925</xdr:rowOff>
        </xdr:from>
        <xdr:to>
          <xdr:col>5</xdr:col>
          <xdr:colOff>342900</xdr:colOff>
          <xdr:row>18</xdr:row>
          <xdr:rowOff>19050</xdr:rowOff>
        </xdr:to>
        <xdr:sp macro="" textlink="">
          <xdr:nvSpPr>
            <xdr:cNvPr id="1086" name="Check Box 62" hidden="1">
              <a:extLst>
                <a:ext uri="{63B3BB69-23CF-44E3-9099-C40C66FF867C}">
                  <a14:compatExt spid="_x0000_s1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20</xdr:row>
          <xdr:rowOff>161925</xdr:rowOff>
        </xdr:from>
        <xdr:to>
          <xdr:col>5</xdr:col>
          <xdr:colOff>342900</xdr:colOff>
          <xdr:row>22</xdr:row>
          <xdr:rowOff>19050</xdr:rowOff>
        </xdr:to>
        <xdr:sp macro="" textlink="">
          <xdr:nvSpPr>
            <xdr:cNvPr id="1087" name="Check Box 63" hidden="1">
              <a:extLst>
                <a:ext uri="{63B3BB69-23CF-44E3-9099-C40C66FF867C}">
                  <a14:compatExt spid="_x0000_s1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24</xdr:row>
          <xdr:rowOff>161925</xdr:rowOff>
        </xdr:from>
        <xdr:to>
          <xdr:col>5</xdr:col>
          <xdr:colOff>342900</xdr:colOff>
          <xdr:row>26</xdr:row>
          <xdr:rowOff>19050</xdr:rowOff>
        </xdr:to>
        <xdr:sp macro="" textlink="">
          <xdr:nvSpPr>
            <xdr:cNvPr id="1088" name="Check Box 64" hidden="1">
              <a:extLst>
                <a:ext uri="{63B3BB69-23CF-44E3-9099-C40C66FF867C}">
                  <a14:compatExt spid="_x0000_s1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31</xdr:row>
          <xdr:rowOff>161925</xdr:rowOff>
        </xdr:from>
        <xdr:to>
          <xdr:col>5</xdr:col>
          <xdr:colOff>342900</xdr:colOff>
          <xdr:row>33</xdr:row>
          <xdr:rowOff>19050</xdr:rowOff>
        </xdr:to>
        <xdr:sp macro="" textlink="">
          <xdr:nvSpPr>
            <xdr:cNvPr id="1089" name="Check Box 65" hidden="1">
              <a:extLst>
                <a:ext uri="{63B3BB69-23CF-44E3-9099-C40C66FF867C}">
                  <a14:compatExt spid="_x0000_s1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35</xdr:row>
          <xdr:rowOff>161925</xdr:rowOff>
        </xdr:from>
        <xdr:to>
          <xdr:col>5</xdr:col>
          <xdr:colOff>342900</xdr:colOff>
          <xdr:row>37</xdr:row>
          <xdr:rowOff>19050</xdr:rowOff>
        </xdr:to>
        <xdr:sp macro="" textlink="">
          <xdr:nvSpPr>
            <xdr:cNvPr id="1090" name="Check Box 66" hidden="1">
              <a:extLst>
                <a:ext uri="{63B3BB69-23CF-44E3-9099-C40C66FF867C}">
                  <a14:compatExt spid="_x0000_s1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39</xdr:row>
          <xdr:rowOff>161925</xdr:rowOff>
        </xdr:from>
        <xdr:to>
          <xdr:col>5</xdr:col>
          <xdr:colOff>342900</xdr:colOff>
          <xdr:row>41</xdr:row>
          <xdr:rowOff>19050</xdr:rowOff>
        </xdr:to>
        <xdr:sp macro="" textlink="">
          <xdr:nvSpPr>
            <xdr:cNvPr id="1091" name="Check Box 67" hidden="1">
              <a:extLst>
                <a:ext uri="{63B3BB69-23CF-44E3-9099-C40C66FF867C}">
                  <a14:compatExt spid="_x0000_s1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48</xdr:row>
          <xdr:rowOff>0</xdr:rowOff>
        </xdr:from>
        <xdr:to>
          <xdr:col>5</xdr:col>
          <xdr:colOff>342900</xdr:colOff>
          <xdr:row>49</xdr:row>
          <xdr:rowOff>57150</xdr:rowOff>
        </xdr:to>
        <xdr:sp macro="" textlink="">
          <xdr:nvSpPr>
            <xdr:cNvPr id="1092" name="Check Box 68" hidden="1">
              <a:extLst>
                <a:ext uri="{63B3BB69-23CF-44E3-9099-C40C66FF867C}">
                  <a14:compatExt spid="_x0000_s1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48</xdr:row>
          <xdr:rowOff>0</xdr:rowOff>
        </xdr:from>
        <xdr:to>
          <xdr:col>6</xdr:col>
          <xdr:colOff>381000</xdr:colOff>
          <xdr:row>49</xdr:row>
          <xdr:rowOff>57150</xdr:rowOff>
        </xdr:to>
        <xdr:sp macro="" textlink="">
          <xdr:nvSpPr>
            <xdr:cNvPr id="1093" name="Check Box 69" hidden="1">
              <a:extLst>
                <a:ext uri="{63B3BB69-23CF-44E3-9099-C40C66FF867C}">
                  <a14:compatExt spid="_x0000_s1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39</xdr:row>
          <xdr:rowOff>161925</xdr:rowOff>
        </xdr:from>
        <xdr:to>
          <xdr:col>6</xdr:col>
          <xdr:colOff>381000</xdr:colOff>
          <xdr:row>41</xdr:row>
          <xdr:rowOff>19050</xdr:rowOff>
        </xdr:to>
        <xdr:sp macro="" textlink="">
          <xdr:nvSpPr>
            <xdr:cNvPr id="1094" name="Check Box 70" hidden="1">
              <a:extLst>
                <a:ext uri="{63B3BB69-23CF-44E3-9099-C40C66FF867C}">
                  <a14:compatExt spid="_x0000_s1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35</xdr:row>
          <xdr:rowOff>161925</xdr:rowOff>
        </xdr:from>
        <xdr:to>
          <xdr:col>6</xdr:col>
          <xdr:colOff>381000</xdr:colOff>
          <xdr:row>37</xdr:row>
          <xdr:rowOff>19050</xdr:rowOff>
        </xdr:to>
        <xdr:sp macro="" textlink="">
          <xdr:nvSpPr>
            <xdr:cNvPr id="1095" name="Check Box 71" hidden="1">
              <a:extLst>
                <a:ext uri="{63B3BB69-23CF-44E3-9099-C40C66FF867C}">
                  <a14:compatExt spid="_x0000_s1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31</xdr:row>
          <xdr:rowOff>161925</xdr:rowOff>
        </xdr:from>
        <xdr:to>
          <xdr:col>6</xdr:col>
          <xdr:colOff>381000</xdr:colOff>
          <xdr:row>33</xdr:row>
          <xdr:rowOff>19050</xdr:rowOff>
        </xdr:to>
        <xdr:sp macro="" textlink="">
          <xdr:nvSpPr>
            <xdr:cNvPr id="1097" name="Check Box 73" hidden="1">
              <a:extLst>
                <a:ext uri="{63B3BB69-23CF-44E3-9099-C40C66FF867C}">
                  <a14:compatExt spid="_x0000_s1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24</xdr:row>
          <xdr:rowOff>161925</xdr:rowOff>
        </xdr:from>
        <xdr:to>
          <xdr:col>6</xdr:col>
          <xdr:colOff>381000</xdr:colOff>
          <xdr:row>26</xdr:row>
          <xdr:rowOff>19050</xdr:rowOff>
        </xdr:to>
        <xdr:sp macro="" textlink="">
          <xdr:nvSpPr>
            <xdr:cNvPr id="1098" name="Check Box 74" hidden="1">
              <a:extLst>
                <a:ext uri="{63B3BB69-23CF-44E3-9099-C40C66FF867C}">
                  <a14:compatExt spid="_x0000_s1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20</xdr:row>
          <xdr:rowOff>161925</xdr:rowOff>
        </xdr:from>
        <xdr:to>
          <xdr:col>6</xdr:col>
          <xdr:colOff>381000</xdr:colOff>
          <xdr:row>22</xdr:row>
          <xdr:rowOff>19050</xdr:rowOff>
        </xdr:to>
        <xdr:sp macro="" textlink="">
          <xdr:nvSpPr>
            <xdr:cNvPr id="1100" name="Check Box 76" hidden="1">
              <a:extLst>
                <a:ext uri="{63B3BB69-23CF-44E3-9099-C40C66FF867C}">
                  <a14:compatExt spid="_x0000_s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16</xdr:row>
          <xdr:rowOff>161925</xdr:rowOff>
        </xdr:from>
        <xdr:to>
          <xdr:col>6</xdr:col>
          <xdr:colOff>381000</xdr:colOff>
          <xdr:row>18</xdr:row>
          <xdr:rowOff>19050</xdr:rowOff>
        </xdr:to>
        <xdr:sp macro="" textlink="">
          <xdr:nvSpPr>
            <xdr:cNvPr id="1101" name="Check Box 77" hidden="1">
              <a:extLst>
                <a:ext uri="{63B3BB69-23CF-44E3-9099-C40C66FF867C}">
                  <a14:compatExt spid="_x0000_s1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12</xdr:row>
          <xdr:rowOff>161925</xdr:rowOff>
        </xdr:from>
        <xdr:to>
          <xdr:col>6</xdr:col>
          <xdr:colOff>381000</xdr:colOff>
          <xdr:row>14</xdr:row>
          <xdr:rowOff>19050</xdr:rowOff>
        </xdr:to>
        <xdr:sp macro="" textlink="">
          <xdr:nvSpPr>
            <xdr:cNvPr id="1102" name="Check Box 78" hidden="1">
              <a:extLst>
                <a:ext uri="{63B3BB69-23CF-44E3-9099-C40C66FF867C}">
                  <a14:compatExt spid="_x0000_s1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8</xdr:row>
          <xdr:rowOff>161925</xdr:rowOff>
        </xdr:from>
        <xdr:to>
          <xdr:col>6</xdr:col>
          <xdr:colOff>381000</xdr:colOff>
          <xdr:row>10</xdr:row>
          <xdr:rowOff>19050</xdr:rowOff>
        </xdr:to>
        <xdr:sp macro="" textlink="">
          <xdr:nvSpPr>
            <xdr:cNvPr id="1103"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4</xdr:row>
          <xdr:rowOff>161925</xdr:rowOff>
        </xdr:from>
        <xdr:to>
          <xdr:col>6</xdr:col>
          <xdr:colOff>381000</xdr:colOff>
          <xdr:row>6</xdr:row>
          <xdr:rowOff>19050</xdr:rowOff>
        </xdr:to>
        <xdr:sp macro="" textlink="">
          <xdr:nvSpPr>
            <xdr:cNvPr id="1104" name="Check Box 80" hidden="1">
              <a:extLst>
                <a:ext uri="{63B3BB69-23CF-44E3-9099-C40C66FF867C}">
                  <a14:compatExt spid="_x0000_s1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52</xdr:row>
          <xdr:rowOff>161925</xdr:rowOff>
        </xdr:from>
        <xdr:to>
          <xdr:col>5</xdr:col>
          <xdr:colOff>323850</xdr:colOff>
          <xdr:row>54</xdr:row>
          <xdr:rowOff>19050</xdr:rowOff>
        </xdr:to>
        <xdr:sp macro="" textlink="">
          <xdr:nvSpPr>
            <xdr:cNvPr id="1105" name="Check Box 81" hidden="1">
              <a:extLst>
                <a:ext uri="{63B3BB69-23CF-44E3-9099-C40C66FF867C}">
                  <a14:compatExt spid="_x0000_s1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52</xdr:row>
          <xdr:rowOff>161925</xdr:rowOff>
        </xdr:from>
        <xdr:to>
          <xdr:col>6</xdr:col>
          <xdr:colOff>381000</xdr:colOff>
          <xdr:row>54</xdr:row>
          <xdr:rowOff>19050</xdr:rowOff>
        </xdr:to>
        <xdr:sp macro="" textlink="">
          <xdr:nvSpPr>
            <xdr:cNvPr id="1106" name="Check Box 82" hidden="1">
              <a:extLst>
                <a:ext uri="{63B3BB69-23CF-44E3-9099-C40C66FF867C}">
                  <a14:compatExt spid="_x0000_s1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56</xdr:row>
          <xdr:rowOff>161925</xdr:rowOff>
        </xdr:from>
        <xdr:to>
          <xdr:col>5</xdr:col>
          <xdr:colOff>323850</xdr:colOff>
          <xdr:row>58</xdr:row>
          <xdr:rowOff>19050</xdr:rowOff>
        </xdr:to>
        <xdr:sp macro="" textlink="">
          <xdr:nvSpPr>
            <xdr:cNvPr id="1108" name="Check Box 84" hidden="1">
              <a:extLst>
                <a:ext uri="{63B3BB69-23CF-44E3-9099-C40C66FF867C}">
                  <a14:compatExt spid="_x0000_s1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56</xdr:row>
          <xdr:rowOff>161925</xdr:rowOff>
        </xdr:from>
        <xdr:to>
          <xdr:col>6</xdr:col>
          <xdr:colOff>381000</xdr:colOff>
          <xdr:row>58</xdr:row>
          <xdr:rowOff>19050</xdr:rowOff>
        </xdr:to>
        <xdr:sp macro="" textlink="">
          <xdr:nvSpPr>
            <xdr:cNvPr id="1109" name="Check Box 85" hidden="1">
              <a:extLst>
                <a:ext uri="{63B3BB69-23CF-44E3-9099-C40C66FF867C}">
                  <a14:compatExt spid="_x0000_s1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62</xdr:row>
          <xdr:rowOff>161925</xdr:rowOff>
        </xdr:from>
        <xdr:to>
          <xdr:col>5</xdr:col>
          <xdr:colOff>323850</xdr:colOff>
          <xdr:row>64</xdr:row>
          <xdr:rowOff>19050</xdr:rowOff>
        </xdr:to>
        <xdr:sp macro="" textlink="">
          <xdr:nvSpPr>
            <xdr:cNvPr id="1110" name="Check Box 86" hidden="1">
              <a:extLst>
                <a:ext uri="{63B3BB69-23CF-44E3-9099-C40C66FF867C}">
                  <a14:compatExt spid="_x0000_s1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62</xdr:row>
          <xdr:rowOff>161925</xdr:rowOff>
        </xdr:from>
        <xdr:to>
          <xdr:col>6</xdr:col>
          <xdr:colOff>381000</xdr:colOff>
          <xdr:row>64</xdr:row>
          <xdr:rowOff>19050</xdr:rowOff>
        </xdr:to>
        <xdr:sp macro="" textlink="">
          <xdr:nvSpPr>
            <xdr:cNvPr id="1111" name="Check Box 87" hidden="1">
              <a:extLst>
                <a:ext uri="{63B3BB69-23CF-44E3-9099-C40C66FF867C}">
                  <a14:compatExt spid="_x0000_s1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67</xdr:row>
          <xdr:rowOff>0</xdr:rowOff>
        </xdr:from>
        <xdr:to>
          <xdr:col>5</xdr:col>
          <xdr:colOff>323850</xdr:colOff>
          <xdr:row>68</xdr:row>
          <xdr:rowOff>57150</xdr:rowOff>
        </xdr:to>
        <xdr:sp macro="" textlink="">
          <xdr:nvSpPr>
            <xdr:cNvPr id="1113" name="Check Box 89" hidden="1">
              <a:extLst>
                <a:ext uri="{63B3BB69-23CF-44E3-9099-C40C66FF867C}">
                  <a14:compatExt spid="_x0000_s1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67</xdr:row>
          <xdr:rowOff>0</xdr:rowOff>
        </xdr:from>
        <xdr:to>
          <xdr:col>6</xdr:col>
          <xdr:colOff>381000</xdr:colOff>
          <xdr:row>68</xdr:row>
          <xdr:rowOff>57150</xdr:rowOff>
        </xdr:to>
        <xdr:sp macro="" textlink="">
          <xdr:nvSpPr>
            <xdr:cNvPr id="1114" name="Check Box 90" hidden="1">
              <a:extLst>
                <a:ext uri="{63B3BB69-23CF-44E3-9099-C40C66FF867C}">
                  <a14:compatExt spid="_x0000_s1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70</xdr:row>
          <xdr:rowOff>161925</xdr:rowOff>
        </xdr:from>
        <xdr:to>
          <xdr:col>5</xdr:col>
          <xdr:colOff>323850</xdr:colOff>
          <xdr:row>72</xdr:row>
          <xdr:rowOff>19050</xdr:rowOff>
        </xdr:to>
        <xdr:sp macro="" textlink="">
          <xdr:nvSpPr>
            <xdr:cNvPr id="1115" name="Check Box 91" hidden="1">
              <a:extLst>
                <a:ext uri="{63B3BB69-23CF-44E3-9099-C40C66FF867C}">
                  <a14:compatExt spid="_x0000_s1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70</xdr:row>
          <xdr:rowOff>161925</xdr:rowOff>
        </xdr:from>
        <xdr:to>
          <xdr:col>6</xdr:col>
          <xdr:colOff>381000</xdr:colOff>
          <xdr:row>72</xdr:row>
          <xdr:rowOff>19050</xdr:rowOff>
        </xdr:to>
        <xdr:sp macro="" textlink="">
          <xdr:nvSpPr>
            <xdr:cNvPr id="1116" name="Check Box 92" hidden="1">
              <a:extLst>
                <a:ext uri="{63B3BB69-23CF-44E3-9099-C40C66FF867C}">
                  <a14:compatExt spid="_x0000_s1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58</xdr:row>
          <xdr:rowOff>161925</xdr:rowOff>
        </xdr:from>
        <xdr:to>
          <xdr:col>1</xdr:col>
          <xdr:colOff>57150</xdr:colOff>
          <xdr:row>60</xdr:row>
          <xdr:rowOff>19050</xdr:rowOff>
        </xdr:to>
        <xdr:sp macro="" textlink="">
          <xdr:nvSpPr>
            <xdr:cNvPr id="1117" name="Check Box 93" hidden="1">
              <a:extLst>
                <a:ext uri="{63B3BB69-23CF-44E3-9099-C40C66FF867C}">
                  <a14:compatExt spid="_x0000_s1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59</xdr:row>
          <xdr:rowOff>161925</xdr:rowOff>
        </xdr:from>
        <xdr:to>
          <xdr:col>1</xdr:col>
          <xdr:colOff>57150</xdr:colOff>
          <xdr:row>61</xdr:row>
          <xdr:rowOff>19050</xdr:rowOff>
        </xdr:to>
        <xdr:sp macro="" textlink="">
          <xdr:nvSpPr>
            <xdr:cNvPr id="1118" name="Check Box 94" hidden="1">
              <a:extLst>
                <a:ext uri="{63B3BB69-23CF-44E3-9099-C40C66FF867C}">
                  <a14:compatExt spid="_x0000_s1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26</xdr:row>
          <xdr:rowOff>161925</xdr:rowOff>
        </xdr:from>
        <xdr:to>
          <xdr:col>1</xdr:col>
          <xdr:colOff>57150</xdr:colOff>
          <xdr:row>28</xdr:row>
          <xdr:rowOff>19050</xdr:rowOff>
        </xdr:to>
        <xdr:sp macro="" textlink="">
          <xdr:nvSpPr>
            <xdr:cNvPr id="1119" name="Check Box 95" hidden="1">
              <a:extLst>
                <a:ext uri="{63B3BB69-23CF-44E3-9099-C40C66FF867C}">
                  <a14:compatExt spid="_x0000_s1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27</xdr:row>
          <xdr:rowOff>161925</xdr:rowOff>
        </xdr:from>
        <xdr:to>
          <xdr:col>1</xdr:col>
          <xdr:colOff>57150</xdr:colOff>
          <xdr:row>29</xdr:row>
          <xdr:rowOff>19050</xdr:rowOff>
        </xdr:to>
        <xdr:sp macro="" textlink="">
          <xdr:nvSpPr>
            <xdr:cNvPr id="1120" name="Check Box 96" hidden="1">
              <a:extLst>
                <a:ext uri="{63B3BB69-23CF-44E3-9099-C40C66FF867C}">
                  <a14:compatExt spid="_x0000_s1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66675</xdr:colOff>
          <xdr:row>28</xdr:row>
          <xdr:rowOff>161925</xdr:rowOff>
        </xdr:from>
        <xdr:to>
          <xdr:col>1</xdr:col>
          <xdr:colOff>57150</xdr:colOff>
          <xdr:row>30</xdr:row>
          <xdr:rowOff>19050</xdr:rowOff>
        </xdr:to>
        <xdr:sp macro="" textlink="">
          <xdr:nvSpPr>
            <xdr:cNvPr id="1121" name="Check Box 97" hidden="1">
              <a:extLst>
                <a:ext uri="{63B3BB69-23CF-44E3-9099-C40C66FF867C}">
                  <a14:compatExt spid="_x0000_s1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104775</xdr:colOff>
          <xdr:row>40</xdr:row>
          <xdr:rowOff>0</xdr:rowOff>
        </xdr:from>
        <xdr:to>
          <xdr:col>1</xdr:col>
          <xdr:colOff>409575</xdr:colOff>
          <xdr:row>40</xdr:row>
          <xdr:rowOff>0</xdr:rowOff>
        </xdr:to>
        <xdr:sp macro="" textlink="">
          <xdr:nvSpPr>
            <xdr:cNvPr id="5233" name="Check Box 113" hidden="1">
              <a:extLst>
                <a:ext uri="{63B3BB69-23CF-44E3-9099-C40C66FF867C}">
                  <a14:compatExt spid="_x0000_s5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104775</xdr:colOff>
          <xdr:row>40</xdr:row>
          <xdr:rowOff>0</xdr:rowOff>
        </xdr:from>
        <xdr:to>
          <xdr:col>1</xdr:col>
          <xdr:colOff>409575</xdr:colOff>
          <xdr:row>40</xdr:row>
          <xdr:rowOff>0</xdr:rowOff>
        </xdr:to>
        <xdr:sp macro="" textlink="">
          <xdr:nvSpPr>
            <xdr:cNvPr id="5234" name="Check Box 114" hidden="1">
              <a:extLst>
                <a:ext uri="{63B3BB69-23CF-44E3-9099-C40C66FF867C}">
                  <a14:compatExt spid="_x0000_s5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6</xdr:row>
          <xdr:rowOff>9525</xdr:rowOff>
        </xdr:from>
        <xdr:to>
          <xdr:col>0</xdr:col>
          <xdr:colOff>314325</xdr:colOff>
          <xdr:row>7</xdr:row>
          <xdr:rowOff>0</xdr:rowOff>
        </xdr:to>
        <xdr:sp macro="" textlink="">
          <xdr:nvSpPr>
            <xdr:cNvPr id="5250" name="Check Box 130" hidden="1">
              <a:extLst>
                <a:ext uri="{63B3BB69-23CF-44E3-9099-C40C66FF867C}">
                  <a14:compatExt spid="_x0000_s5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7</xdr:row>
          <xdr:rowOff>9525</xdr:rowOff>
        </xdr:from>
        <xdr:to>
          <xdr:col>0</xdr:col>
          <xdr:colOff>314325</xdr:colOff>
          <xdr:row>8</xdr:row>
          <xdr:rowOff>0</xdr:rowOff>
        </xdr:to>
        <xdr:sp macro="" textlink="">
          <xdr:nvSpPr>
            <xdr:cNvPr id="5251" name="Check Box 131" hidden="1">
              <a:extLst>
                <a:ext uri="{63B3BB69-23CF-44E3-9099-C40C66FF867C}">
                  <a14:compatExt spid="_x0000_s5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8</xdr:row>
          <xdr:rowOff>9525</xdr:rowOff>
        </xdr:from>
        <xdr:to>
          <xdr:col>0</xdr:col>
          <xdr:colOff>314325</xdr:colOff>
          <xdr:row>9</xdr:row>
          <xdr:rowOff>0</xdr:rowOff>
        </xdr:to>
        <xdr:sp macro="" textlink="">
          <xdr:nvSpPr>
            <xdr:cNvPr id="5252" name="Check Box 132" hidden="1">
              <a:extLst>
                <a:ext uri="{63B3BB69-23CF-44E3-9099-C40C66FF867C}">
                  <a14:compatExt spid="_x0000_s5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12</xdr:row>
          <xdr:rowOff>9525</xdr:rowOff>
        </xdr:from>
        <xdr:to>
          <xdr:col>0</xdr:col>
          <xdr:colOff>314325</xdr:colOff>
          <xdr:row>13</xdr:row>
          <xdr:rowOff>0</xdr:rowOff>
        </xdr:to>
        <xdr:sp macro="" textlink="">
          <xdr:nvSpPr>
            <xdr:cNvPr id="5253" name="Check Box 133" hidden="1">
              <a:extLst>
                <a:ext uri="{63B3BB69-23CF-44E3-9099-C40C66FF867C}">
                  <a14:compatExt spid="_x0000_s5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13</xdr:row>
          <xdr:rowOff>9525</xdr:rowOff>
        </xdr:from>
        <xdr:to>
          <xdr:col>0</xdr:col>
          <xdr:colOff>314325</xdr:colOff>
          <xdr:row>14</xdr:row>
          <xdr:rowOff>0</xdr:rowOff>
        </xdr:to>
        <xdr:sp macro="" textlink="">
          <xdr:nvSpPr>
            <xdr:cNvPr id="5254" name="Check Box 134" hidden="1">
              <a:extLst>
                <a:ext uri="{63B3BB69-23CF-44E3-9099-C40C66FF867C}">
                  <a14:compatExt spid="_x0000_s5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14</xdr:row>
          <xdr:rowOff>9525</xdr:rowOff>
        </xdr:from>
        <xdr:to>
          <xdr:col>0</xdr:col>
          <xdr:colOff>314325</xdr:colOff>
          <xdr:row>15</xdr:row>
          <xdr:rowOff>0</xdr:rowOff>
        </xdr:to>
        <xdr:sp macro="" textlink="">
          <xdr:nvSpPr>
            <xdr:cNvPr id="5255" name="Check Box 135" hidden="1">
              <a:extLst>
                <a:ext uri="{63B3BB69-23CF-44E3-9099-C40C66FF867C}">
                  <a14:compatExt spid="_x0000_s5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18</xdr:row>
          <xdr:rowOff>9525</xdr:rowOff>
        </xdr:from>
        <xdr:to>
          <xdr:col>0</xdr:col>
          <xdr:colOff>314325</xdr:colOff>
          <xdr:row>19</xdr:row>
          <xdr:rowOff>0</xdr:rowOff>
        </xdr:to>
        <xdr:sp macro="" textlink="">
          <xdr:nvSpPr>
            <xdr:cNvPr id="5256" name="Check Box 136" hidden="1">
              <a:extLst>
                <a:ext uri="{63B3BB69-23CF-44E3-9099-C40C66FF867C}">
                  <a14:compatExt spid="_x0000_s5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19</xdr:row>
          <xdr:rowOff>9525</xdr:rowOff>
        </xdr:from>
        <xdr:to>
          <xdr:col>0</xdr:col>
          <xdr:colOff>314325</xdr:colOff>
          <xdr:row>20</xdr:row>
          <xdr:rowOff>0</xdr:rowOff>
        </xdr:to>
        <xdr:sp macro="" textlink="">
          <xdr:nvSpPr>
            <xdr:cNvPr id="5257" name="Check Box 137" hidden="1">
              <a:extLst>
                <a:ext uri="{63B3BB69-23CF-44E3-9099-C40C66FF867C}">
                  <a14:compatExt spid="_x0000_s5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23</xdr:row>
          <xdr:rowOff>9525</xdr:rowOff>
        </xdr:from>
        <xdr:to>
          <xdr:col>0</xdr:col>
          <xdr:colOff>314325</xdr:colOff>
          <xdr:row>24</xdr:row>
          <xdr:rowOff>0</xdr:rowOff>
        </xdr:to>
        <xdr:sp macro="" textlink="">
          <xdr:nvSpPr>
            <xdr:cNvPr id="5258" name="Check Box 138" hidden="1">
              <a:extLst>
                <a:ext uri="{63B3BB69-23CF-44E3-9099-C40C66FF867C}">
                  <a14:compatExt spid="_x0000_s5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24</xdr:row>
          <xdr:rowOff>9525</xdr:rowOff>
        </xdr:from>
        <xdr:to>
          <xdr:col>0</xdr:col>
          <xdr:colOff>314325</xdr:colOff>
          <xdr:row>25</xdr:row>
          <xdr:rowOff>0</xdr:rowOff>
        </xdr:to>
        <xdr:sp macro="" textlink="">
          <xdr:nvSpPr>
            <xdr:cNvPr id="5259" name="Check Box 139" hidden="1">
              <a:extLst>
                <a:ext uri="{63B3BB69-23CF-44E3-9099-C40C66FF867C}">
                  <a14:compatExt spid="_x0000_s5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25</xdr:row>
          <xdr:rowOff>9525</xdr:rowOff>
        </xdr:from>
        <xdr:to>
          <xdr:col>0</xdr:col>
          <xdr:colOff>314325</xdr:colOff>
          <xdr:row>26</xdr:row>
          <xdr:rowOff>0</xdr:rowOff>
        </xdr:to>
        <xdr:sp macro="" textlink="">
          <xdr:nvSpPr>
            <xdr:cNvPr id="5260" name="Check Box 140" hidden="1">
              <a:extLst>
                <a:ext uri="{63B3BB69-23CF-44E3-9099-C40C66FF867C}">
                  <a14:compatExt spid="_x0000_s5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29</xdr:row>
          <xdr:rowOff>9525</xdr:rowOff>
        </xdr:from>
        <xdr:to>
          <xdr:col>0</xdr:col>
          <xdr:colOff>314325</xdr:colOff>
          <xdr:row>30</xdr:row>
          <xdr:rowOff>0</xdr:rowOff>
        </xdr:to>
        <xdr:sp macro="" textlink="">
          <xdr:nvSpPr>
            <xdr:cNvPr id="5261" name="Check Box 141" hidden="1">
              <a:extLst>
                <a:ext uri="{63B3BB69-23CF-44E3-9099-C40C66FF867C}">
                  <a14:compatExt spid="_x0000_s5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30</xdr:row>
          <xdr:rowOff>9525</xdr:rowOff>
        </xdr:from>
        <xdr:to>
          <xdr:col>0</xdr:col>
          <xdr:colOff>314325</xdr:colOff>
          <xdr:row>31</xdr:row>
          <xdr:rowOff>0</xdr:rowOff>
        </xdr:to>
        <xdr:sp macro="" textlink="">
          <xdr:nvSpPr>
            <xdr:cNvPr id="5262" name="Check Box 142" hidden="1">
              <a:extLst>
                <a:ext uri="{63B3BB69-23CF-44E3-9099-C40C66FF867C}">
                  <a14:compatExt spid="_x0000_s5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31</xdr:row>
          <xdr:rowOff>9525</xdr:rowOff>
        </xdr:from>
        <xdr:to>
          <xdr:col>0</xdr:col>
          <xdr:colOff>314325</xdr:colOff>
          <xdr:row>32</xdr:row>
          <xdr:rowOff>0</xdr:rowOff>
        </xdr:to>
        <xdr:sp macro="" textlink="">
          <xdr:nvSpPr>
            <xdr:cNvPr id="5263" name="Check Box 143" hidden="1">
              <a:extLst>
                <a:ext uri="{63B3BB69-23CF-44E3-9099-C40C66FF867C}">
                  <a14:compatExt spid="_x0000_s5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36</xdr:row>
          <xdr:rowOff>9525</xdr:rowOff>
        </xdr:from>
        <xdr:to>
          <xdr:col>0</xdr:col>
          <xdr:colOff>314325</xdr:colOff>
          <xdr:row>37</xdr:row>
          <xdr:rowOff>0</xdr:rowOff>
        </xdr:to>
        <xdr:sp macro="" textlink="">
          <xdr:nvSpPr>
            <xdr:cNvPr id="5264" name="Check Box 144" hidden="1">
              <a:extLst>
                <a:ext uri="{63B3BB69-23CF-44E3-9099-C40C66FF867C}">
                  <a14:compatExt spid="_x0000_s5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37</xdr:row>
          <xdr:rowOff>9525</xdr:rowOff>
        </xdr:from>
        <xdr:to>
          <xdr:col>0</xdr:col>
          <xdr:colOff>314325</xdr:colOff>
          <xdr:row>38</xdr:row>
          <xdr:rowOff>0</xdr:rowOff>
        </xdr:to>
        <xdr:sp macro="" textlink="">
          <xdr:nvSpPr>
            <xdr:cNvPr id="5265" name="Check Box 145" hidden="1">
              <a:extLst>
                <a:ext uri="{63B3BB69-23CF-44E3-9099-C40C66FF867C}">
                  <a14:compatExt spid="_x0000_s5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38</xdr:row>
          <xdr:rowOff>9525</xdr:rowOff>
        </xdr:from>
        <xdr:to>
          <xdr:col>0</xdr:col>
          <xdr:colOff>314325</xdr:colOff>
          <xdr:row>39</xdr:row>
          <xdr:rowOff>0</xdr:rowOff>
        </xdr:to>
        <xdr:sp macro="" textlink="">
          <xdr:nvSpPr>
            <xdr:cNvPr id="5266" name="Check Box 146" hidden="1">
              <a:extLst>
                <a:ext uri="{63B3BB69-23CF-44E3-9099-C40C66FF867C}">
                  <a14:compatExt spid="_x0000_s5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39</xdr:row>
          <xdr:rowOff>9525</xdr:rowOff>
        </xdr:from>
        <xdr:to>
          <xdr:col>0</xdr:col>
          <xdr:colOff>314325</xdr:colOff>
          <xdr:row>40</xdr:row>
          <xdr:rowOff>0</xdr:rowOff>
        </xdr:to>
        <xdr:sp macro="" textlink="">
          <xdr:nvSpPr>
            <xdr:cNvPr id="5267" name="Check Box 147" hidden="1">
              <a:extLst>
                <a:ext uri="{63B3BB69-23CF-44E3-9099-C40C66FF867C}">
                  <a14:compatExt spid="_x0000_s5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44</xdr:row>
          <xdr:rowOff>9525</xdr:rowOff>
        </xdr:from>
        <xdr:to>
          <xdr:col>0</xdr:col>
          <xdr:colOff>314325</xdr:colOff>
          <xdr:row>45</xdr:row>
          <xdr:rowOff>0</xdr:rowOff>
        </xdr:to>
        <xdr:sp macro="" textlink="">
          <xdr:nvSpPr>
            <xdr:cNvPr id="5268" name="Check Box 148" hidden="1">
              <a:extLst>
                <a:ext uri="{63B3BB69-23CF-44E3-9099-C40C66FF867C}">
                  <a14:compatExt spid="_x0000_s5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45</xdr:row>
          <xdr:rowOff>9525</xdr:rowOff>
        </xdr:from>
        <xdr:to>
          <xdr:col>0</xdr:col>
          <xdr:colOff>314325</xdr:colOff>
          <xdr:row>46</xdr:row>
          <xdr:rowOff>0</xdr:rowOff>
        </xdr:to>
        <xdr:sp macro="" textlink="">
          <xdr:nvSpPr>
            <xdr:cNvPr id="5269" name="Check Box 149" hidden="1">
              <a:extLst>
                <a:ext uri="{63B3BB69-23CF-44E3-9099-C40C66FF867C}">
                  <a14:compatExt spid="_x0000_s5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46</xdr:row>
          <xdr:rowOff>9525</xdr:rowOff>
        </xdr:from>
        <xdr:to>
          <xdr:col>0</xdr:col>
          <xdr:colOff>314325</xdr:colOff>
          <xdr:row>47</xdr:row>
          <xdr:rowOff>0</xdr:rowOff>
        </xdr:to>
        <xdr:sp macro="" textlink="">
          <xdr:nvSpPr>
            <xdr:cNvPr id="5270" name="Check Box 150" hidden="1">
              <a:extLst>
                <a:ext uri="{63B3BB69-23CF-44E3-9099-C40C66FF867C}">
                  <a14:compatExt spid="_x0000_s5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50</xdr:row>
          <xdr:rowOff>9525</xdr:rowOff>
        </xdr:from>
        <xdr:to>
          <xdr:col>0</xdr:col>
          <xdr:colOff>314325</xdr:colOff>
          <xdr:row>51</xdr:row>
          <xdr:rowOff>0</xdr:rowOff>
        </xdr:to>
        <xdr:sp macro="" textlink="">
          <xdr:nvSpPr>
            <xdr:cNvPr id="5271" name="Check Box 151" hidden="1">
              <a:extLst>
                <a:ext uri="{63B3BB69-23CF-44E3-9099-C40C66FF867C}">
                  <a14:compatExt spid="_x0000_s5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51</xdr:row>
          <xdr:rowOff>9525</xdr:rowOff>
        </xdr:from>
        <xdr:to>
          <xdr:col>0</xdr:col>
          <xdr:colOff>314325</xdr:colOff>
          <xdr:row>52</xdr:row>
          <xdr:rowOff>0</xdr:rowOff>
        </xdr:to>
        <xdr:sp macro="" textlink="">
          <xdr:nvSpPr>
            <xdr:cNvPr id="5272" name="Check Box 152" hidden="1">
              <a:extLst>
                <a:ext uri="{63B3BB69-23CF-44E3-9099-C40C66FF867C}">
                  <a14:compatExt spid="_x0000_s5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52</xdr:row>
          <xdr:rowOff>9525</xdr:rowOff>
        </xdr:from>
        <xdr:to>
          <xdr:col>0</xdr:col>
          <xdr:colOff>314325</xdr:colOff>
          <xdr:row>53</xdr:row>
          <xdr:rowOff>0</xdr:rowOff>
        </xdr:to>
        <xdr:sp macro="" textlink="">
          <xdr:nvSpPr>
            <xdr:cNvPr id="5273" name="Check Box 153" hidden="1">
              <a:extLst>
                <a:ext uri="{63B3BB69-23CF-44E3-9099-C40C66FF867C}">
                  <a14:compatExt spid="_x0000_s5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56</xdr:row>
          <xdr:rowOff>9525</xdr:rowOff>
        </xdr:from>
        <xdr:to>
          <xdr:col>0</xdr:col>
          <xdr:colOff>314325</xdr:colOff>
          <xdr:row>57</xdr:row>
          <xdr:rowOff>0</xdr:rowOff>
        </xdr:to>
        <xdr:sp macro="" textlink="">
          <xdr:nvSpPr>
            <xdr:cNvPr id="5274" name="Check Box 154" hidden="1">
              <a:extLst>
                <a:ext uri="{63B3BB69-23CF-44E3-9099-C40C66FF867C}">
                  <a14:compatExt spid="_x0000_s5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57</xdr:row>
          <xdr:rowOff>9525</xdr:rowOff>
        </xdr:from>
        <xdr:to>
          <xdr:col>0</xdr:col>
          <xdr:colOff>314325</xdr:colOff>
          <xdr:row>58</xdr:row>
          <xdr:rowOff>0</xdr:rowOff>
        </xdr:to>
        <xdr:sp macro="" textlink="">
          <xdr:nvSpPr>
            <xdr:cNvPr id="5275" name="Check Box 155" hidden="1">
              <a:extLst>
                <a:ext uri="{63B3BB69-23CF-44E3-9099-C40C66FF867C}">
                  <a14:compatExt spid="_x0000_s5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61</xdr:row>
          <xdr:rowOff>9525</xdr:rowOff>
        </xdr:from>
        <xdr:to>
          <xdr:col>0</xdr:col>
          <xdr:colOff>314325</xdr:colOff>
          <xdr:row>62</xdr:row>
          <xdr:rowOff>0</xdr:rowOff>
        </xdr:to>
        <xdr:sp macro="" textlink="">
          <xdr:nvSpPr>
            <xdr:cNvPr id="5276" name="Check Box 156" hidden="1">
              <a:extLst>
                <a:ext uri="{63B3BB69-23CF-44E3-9099-C40C66FF867C}">
                  <a14:compatExt spid="_x0000_s5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62</xdr:row>
          <xdr:rowOff>9525</xdr:rowOff>
        </xdr:from>
        <xdr:to>
          <xdr:col>0</xdr:col>
          <xdr:colOff>314325</xdr:colOff>
          <xdr:row>63</xdr:row>
          <xdr:rowOff>0</xdr:rowOff>
        </xdr:to>
        <xdr:sp macro="" textlink="">
          <xdr:nvSpPr>
            <xdr:cNvPr id="5277" name="Check Box 157" hidden="1">
              <a:extLst>
                <a:ext uri="{63B3BB69-23CF-44E3-9099-C40C66FF867C}">
                  <a14:compatExt spid="_x0000_s5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104775</xdr:colOff>
          <xdr:row>63</xdr:row>
          <xdr:rowOff>9525</xdr:rowOff>
        </xdr:from>
        <xdr:to>
          <xdr:col>0</xdr:col>
          <xdr:colOff>314325</xdr:colOff>
          <xdr:row>64</xdr:row>
          <xdr:rowOff>0</xdr:rowOff>
        </xdr:to>
        <xdr:sp macro="" textlink="">
          <xdr:nvSpPr>
            <xdr:cNvPr id="5278" name="Check Box 158" hidden="1">
              <a:extLst>
                <a:ext uri="{63B3BB69-23CF-44E3-9099-C40C66FF867C}">
                  <a14:compatExt spid="_x0000_s5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152400</xdr:colOff>
          <xdr:row>3</xdr:row>
          <xdr:rowOff>190500</xdr:rowOff>
        </xdr:from>
        <xdr:to>
          <xdr:col>2</xdr:col>
          <xdr:colOff>371475</xdr:colOff>
          <xdr:row>3</xdr:row>
          <xdr:rowOff>419100</xdr:rowOff>
        </xdr:to>
        <xdr:sp macro="" textlink="">
          <xdr:nvSpPr>
            <xdr:cNvPr id="31745" name="Check Box 1" hidden="1">
              <a:extLst>
                <a:ext uri="{63B3BB69-23CF-44E3-9099-C40C66FF867C}">
                  <a14:compatExt spid="_x0000_s317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4</xdr:row>
          <xdr:rowOff>190500</xdr:rowOff>
        </xdr:from>
        <xdr:to>
          <xdr:col>2</xdr:col>
          <xdr:colOff>371475</xdr:colOff>
          <xdr:row>4</xdr:row>
          <xdr:rowOff>419100</xdr:rowOff>
        </xdr:to>
        <xdr:sp macro="" textlink="">
          <xdr:nvSpPr>
            <xdr:cNvPr id="31746" name="Check Box 2" hidden="1">
              <a:extLst>
                <a:ext uri="{63B3BB69-23CF-44E3-9099-C40C66FF867C}">
                  <a14:compatExt spid="_x0000_s317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5</xdr:row>
          <xdr:rowOff>190500</xdr:rowOff>
        </xdr:from>
        <xdr:to>
          <xdr:col>2</xdr:col>
          <xdr:colOff>371475</xdr:colOff>
          <xdr:row>5</xdr:row>
          <xdr:rowOff>419100</xdr:rowOff>
        </xdr:to>
        <xdr:sp macro="" textlink="">
          <xdr:nvSpPr>
            <xdr:cNvPr id="31747" name="Check Box 3" hidden="1">
              <a:extLst>
                <a:ext uri="{63B3BB69-23CF-44E3-9099-C40C66FF867C}">
                  <a14:compatExt spid="_x0000_s317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6</xdr:row>
          <xdr:rowOff>190500</xdr:rowOff>
        </xdr:from>
        <xdr:to>
          <xdr:col>2</xdr:col>
          <xdr:colOff>371475</xdr:colOff>
          <xdr:row>6</xdr:row>
          <xdr:rowOff>419100</xdr:rowOff>
        </xdr:to>
        <xdr:sp macro="" textlink="">
          <xdr:nvSpPr>
            <xdr:cNvPr id="31748" name="Check Box 4" hidden="1">
              <a:extLst>
                <a:ext uri="{63B3BB69-23CF-44E3-9099-C40C66FF867C}">
                  <a14:compatExt spid="_x0000_s31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7</xdr:row>
          <xdr:rowOff>190500</xdr:rowOff>
        </xdr:from>
        <xdr:to>
          <xdr:col>2</xdr:col>
          <xdr:colOff>371475</xdr:colOff>
          <xdr:row>7</xdr:row>
          <xdr:rowOff>419100</xdr:rowOff>
        </xdr:to>
        <xdr:sp macro="" textlink="">
          <xdr:nvSpPr>
            <xdr:cNvPr id="31749" name="Check Box 5" hidden="1">
              <a:extLst>
                <a:ext uri="{63B3BB69-23CF-44E3-9099-C40C66FF867C}">
                  <a14:compatExt spid="_x0000_s31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8</xdr:row>
          <xdr:rowOff>190500</xdr:rowOff>
        </xdr:from>
        <xdr:to>
          <xdr:col>2</xdr:col>
          <xdr:colOff>371475</xdr:colOff>
          <xdr:row>8</xdr:row>
          <xdr:rowOff>419100</xdr:rowOff>
        </xdr:to>
        <xdr:sp macro="" textlink="">
          <xdr:nvSpPr>
            <xdr:cNvPr id="31750" name="Check Box 6" hidden="1">
              <a:extLst>
                <a:ext uri="{63B3BB69-23CF-44E3-9099-C40C66FF867C}">
                  <a14:compatExt spid="_x0000_s317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9</xdr:row>
          <xdr:rowOff>190500</xdr:rowOff>
        </xdr:from>
        <xdr:to>
          <xdr:col>2</xdr:col>
          <xdr:colOff>371475</xdr:colOff>
          <xdr:row>9</xdr:row>
          <xdr:rowOff>419100</xdr:rowOff>
        </xdr:to>
        <xdr:sp macro="" textlink="">
          <xdr:nvSpPr>
            <xdr:cNvPr id="31751" name="Check Box 7" hidden="1">
              <a:extLst>
                <a:ext uri="{63B3BB69-23CF-44E3-9099-C40C66FF867C}">
                  <a14:compatExt spid="_x0000_s317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10</xdr:row>
          <xdr:rowOff>190500</xdr:rowOff>
        </xdr:from>
        <xdr:to>
          <xdr:col>2</xdr:col>
          <xdr:colOff>371475</xdr:colOff>
          <xdr:row>10</xdr:row>
          <xdr:rowOff>419100</xdr:rowOff>
        </xdr:to>
        <xdr:sp macro="" textlink="">
          <xdr:nvSpPr>
            <xdr:cNvPr id="31752" name="Check Box 8" hidden="1">
              <a:extLst>
                <a:ext uri="{63B3BB69-23CF-44E3-9099-C40C66FF867C}">
                  <a14:compatExt spid="_x0000_s317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11</xdr:row>
          <xdr:rowOff>190500</xdr:rowOff>
        </xdr:from>
        <xdr:to>
          <xdr:col>2</xdr:col>
          <xdr:colOff>371475</xdr:colOff>
          <xdr:row>11</xdr:row>
          <xdr:rowOff>419100</xdr:rowOff>
        </xdr:to>
        <xdr:sp macro="" textlink="">
          <xdr:nvSpPr>
            <xdr:cNvPr id="31753" name="Check Box 9" hidden="1">
              <a:extLst>
                <a:ext uri="{63B3BB69-23CF-44E3-9099-C40C66FF867C}">
                  <a14:compatExt spid="_x0000_s317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3</xdr:row>
          <xdr:rowOff>190500</xdr:rowOff>
        </xdr:from>
        <xdr:to>
          <xdr:col>3</xdr:col>
          <xdr:colOff>371475</xdr:colOff>
          <xdr:row>3</xdr:row>
          <xdr:rowOff>419100</xdr:rowOff>
        </xdr:to>
        <xdr:sp macro="" textlink="">
          <xdr:nvSpPr>
            <xdr:cNvPr id="31754" name="Check Box 10" hidden="1">
              <a:extLst>
                <a:ext uri="{63B3BB69-23CF-44E3-9099-C40C66FF867C}">
                  <a14:compatExt spid="_x0000_s317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4</xdr:row>
          <xdr:rowOff>190500</xdr:rowOff>
        </xdr:from>
        <xdr:to>
          <xdr:col>3</xdr:col>
          <xdr:colOff>371475</xdr:colOff>
          <xdr:row>4</xdr:row>
          <xdr:rowOff>419100</xdr:rowOff>
        </xdr:to>
        <xdr:sp macro="" textlink="">
          <xdr:nvSpPr>
            <xdr:cNvPr id="31755" name="Check Box 11" hidden="1">
              <a:extLst>
                <a:ext uri="{63B3BB69-23CF-44E3-9099-C40C66FF867C}">
                  <a14:compatExt spid="_x0000_s317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5</xdr:row>
          <xdr:rowOff>190500</xdr:rowOff>
        </xdr:from>
        <xdr:to>
          <xdr:col>3</xdr:col>
          <xdr:colOff>371475</xdr:colOff>
          <xdr:row>5</xdr:row>
          <xdr:rowOff>419100</xdr:rowOff>
        </xdr:to>
        <xdr:sp macro="" textlink="">
          <xdr:nvSpPr>
            <xdr:cNvPr id="31756" name="Check Box 12" hidden="1">
              <a:extLst>
                <a:ext uri="{63B3BB69-23CF-44E3-9099-C40C66FF867C}">
                  <a14:compatExt spid="_x0000_s31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6</xdr:row>
          <xdr:rowOff>190500</xdr:rowOff>
        </xdr:from>
        <xdr:to>
          <xdr:col>3</xdr:col>
          <xdr:colOff>371475</xdr:colOff>
          <xdr:row>6</xdr:row>
          <xdr:rowOff>419100</xdr:rowOff>
        </xdr:to>
        <xdr:sp macro="" textlink="">
          <xdr:nvSpPr>
            <xdr:cNvPr id="31757" name="Check Box 13" hidden="1">
              <a:extLst>
                <a:ext uri="{63B3BB69-23CF-44E3-9099-C40C66FF867C}">
                  <a14:compatExt spid="_x0000_s31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7</xdr:row>
          <xdr:rowOff>190500</xdr:rowOff>
        </xdr:from>
        <xdr:to>
          <xdr:col>3</xdr:col>
          <xdr:colOff>371475</xdr:colOff>
          <xdr:row>7</xdr:row>
          <xdr:rowOff>419100</xdr:rowOff>
        </xdr:to>
        <xdr:sp macro="" textlink="">
          <xdr:nvSpPr>
            <xdr:cNvPr id="31758" name="Check Box 14" hidden="1">
              <a:extLst>
                <a:ext uri="{63B3BB69-23CF-44E3-9099-C40C66FF867C}">
                  <a14:compatExt spid="_x0000_s317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8</xdr:row>
          <xdr:rowOff>190500</xdr:rowOff>
        </xdr:from>
        <xdr:to>
          <xdr:col>3</xdr:col>
          <xdr:colOff>371475</xdr:colOff>
          <xdr:row>8</xdr:row>
          <xdr:rowOff>419100</xdr:rowOff>
        </xdr:to>
        <xdr:sp macro="" textlink="">
          <xdr:nvSpPr>
            <xdr:cNvPr id="31759" name="Check Box 15" hidden="1">
              <a:extLst>
                <a:ext uri="{63B3BB69-23CF-44E3-9099-C40C66FF867C}">
                  <a14:compatExt spid="_x0000_s317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9</xdr:row>
          <xdr:rowOff>190500</xdr:rowOff>
        </xdr:from>
        <xdr:to>
          <xdr:col>3</xdr:col>
          <xdr:colOff>371475</xdr:colOff>
          <xdr:row>9</xdr:row>
          <xdr:rowOff>419100</xdr:rowOff>
        </xdr:to>
        <xdr:sp macro="" textlink="">
          <xdr:nvSpPr>
            <xdr:cNvPr id="31760" name="Check Box 16" hidden="1">
              <a:extLst>
                <a:ext uri="{63B3BB69-23CF-44E3-9099-C40C66FF867C}">
                  <a14:compatExt spid="_x0000_s317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10</xdr:row>
          <xdr:rowOff>190500</xdr:rowOff>
        </xdr:from>
        <xdr:to>
          <xdr:col>3</xdr:col>
          <xdr:colOff>371475</xdr:colOff>
          <xdr:row>10</xdr:row>
          <xdr:rowOff>419100</xdr:rowOff>
        </xdr:to>
        <xdr:sp macro="" textlink="">
          <xdr:nvSpPr>
            <xdr:cNvPr id="31761" name="Check Box 17" hidden="1">
              <a:extLst>
                <a:ext uri="{63B3BB69-23CF-44E3-9099-C40C66FF867C}">
                  <a14:compatExt spid="_x0000_s317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11</xdr:row>
          <xdr:rowOff>190500</xdr:rowOff>
        </xdr:from>
        <xdr:to>
          <xdr:col>3</xdr:col>
          <xdr:colOff>371475</xdr:colOff>
          <xdr:row>11</xdr:row>
          <xdr:rowOff>419100</xdr:rowOff>
        </xdr:to>
        <xdr:sp macro="" textlink="">
          <xdr:nvSpPr>
            <xdr:cNvPr id="31762" name="Check Box 18" hidden="1">
              <a:extLst>
                <a:ext uri="{63B3BB69-23CF-44E3-9099-C40C66FF867C}">
                  <a14:compatExt spid="_x0000_s317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9525</xdr:colOff>
          <xdr:row>17</xdr:row>
          <xdr:rowOff>9525</xdr:rowOff>
        </xdr:from>
        <xdr:to>
          <xdr:col>9</xdr:col>
          <xdr:colOff>9525</xdr:colOff>
          <xdr:row>18</xdr:row>
          <xdr:rowOff>0</xdr:rowOff>
        </xdr:to>
        <xdr:sp macro="" textlink="">
          <xdr:nvSpPr>
            <xdr:cNvPr id="14337" name="Drop Down 1" hidden="1">
              <a:extLst>
                <a:ext uri="{63B3BB69-23CF-44E3-9099-C40C66FF867C}">
                  <a14:compatExt spid="_x0000_s143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23</xdr:row>
          <xdr:rowOff>28575</xdr:rowOff>
        </xdr:from>
        <xdr:to>
          <xdr:col>2</xdr:col>
          <xdr:colOff>552450</xdr:colOff>
          <xdr:row>24</xdr:row>
          <xdr:rowOff>0</xdr:rowOff>
        </xdr:to>
        <xdr:sp macro="" textlink="">
          <xdr:nvSpPr>
            <xdr:cNvPr id="14338" name="Drop Down 2" hidden="1">
              <a:extLst>
                <a:ext uri="{63B3BB69-23CF-44E3-9099-C40C66FF867C}">
                  <a14:compatExt spid="_x0000_s143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24</xdr:row>
          <xdr:rowOff>28575</xdr:rowOff>
        </xdr:from>
        <xdr:to>
          <xdr:col>2</xdr:col>
          <xdr:colOff>552450</xdr:colOff>
          <xdr:row>25</xdr:row>
          <xdr:rowOff>0</xdr:rowOff>
        </xdr:to>
        <xdr:sp macro="" textlink="">
          <xdr:nvSpPr>
            <xdr:cNvPr id="14339" name="Drop Down 3" hidden="1">
              <a:extLst>
                <a:ext uri="{63B3BB69-23CF-44E3-9099-C40C66FF867C}">
                  <a14:compatExt spid="_x0000_s143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25</xdr:row>
          <xdr:rowOff>28575</xdr:rowOff>
        </xdr:from>
        <xdr:to>
          <xdr:col>2</xdr:col>
          <xdr:colOff>552450</xdr:colOff>
          <xdr:row>26</xdr:row>
          <xdr:rowOff>0</xdr:rowOff>
        </xdr:to>
        <xdr:sp macro="" textlink="">
          <xdr:nvSpPr>
            <xdr:cNvPr id="14340" name="Drop Down 4" hidden="1">
              <a:extLst>
                <a:ext uri="{63B3BB69-23CF-44E3-9099-C40C66FF867C}">
                  <a14:compatExt spid="_x0000_s143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26</xdr:row>
          <xdr:rowOff>28575</xdr:rowOff>
        </xdr:from>
        <xdr:to>
          <xdr:col>2</xdr:col>
          <xdr:colOff>552450</xdr:colOff>
          <xdr:row>27</xdr:row>
          <xdr:rowOff>0</xdr:rowOff>
        </xdr:to>
        <xdr:sp macro="" textlink="">
          <xdr:nvSpPr>
            <xdr:cNvPr id="14341" name="Drop Down 5" hidden="1">
              <a:extLst>
                <a:ext uri="{63B3BB69-23CF-44E3-9099-C40C66FF867C}">
                  <a14:compatExt spid="_x0000_s143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27</xdr:row>
          <xdr:rowOff>28575</xdr:rowOff>
        </xdr:from>
        <xdr:to>
          <xdr:col>2</xdr:col>
          <xdr:colOff>552450</xdr:colOff>
          <xdr:row>28</xdr:row>
          <xdr:rowOff>0</xdr:rowOff>
        </xdr:to>
        <xdr:sp macro="" textlink="">
          <xdr:nvSpPr>
            <xdr:cNvPr id="14342" name="Drop Down 6" hidden="1">
              <a:extLst>
                <a:ext uri="{63B3BB69-23CF-44E3-9099-C40C66FF867C}">
                  <a14:compatExt spid="_x0000_s143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28</xdr:row>
          <xdr:rowOff>28575</xdr:rowOff>
        </xdr:from>
        <xdr:to>
          <xdr:col>2</xdr:col>
          <xdr:colOff>552450</xdr:colOff>
          <xdr:row>29</xdr:row>
          <xdr:rowOff>0</xdr:rowOff>
        </xdr:to>
        <xdr:sp macro="" textlink="">
          <xdr:nvSpPr>
            <xdr:cNvPr id="14343" name="Drop Down 7" hidden="1">
              <a:extLst>
                <a:ext uri="{63B3BB69-23CF-44E3-9099-C40C66FF867C}">
                  <a14:compatExt spid="_x0000_s143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29</xdr:row>
          <xdr:rowOff>28575</xdr:rowOff>
        </xdr:from>
        <xdr:to>
          <xdr:col>2</xdr:col>
          <xdr:colOff>552450</xdr:colOff>
          <xdr:row>30</xdr:row>
          <xdr:rowOff>0</xdr:rowOff>
        </xdr:to>
        <xdr:sp macro="" textlink="">
          <xdr:nvSpPr>
            <xdr:cNvPr id="14344" name="Drop Down 8" hidden="1">
              <a:extLst>
                <a:ext uri="{63B3BB69-23CF-44E3-9099-C40C66FF867C}">
                  <a14:compatExt spid="_x0000_s143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30</xdr:row>
          <xdr:rowOff>28575</xdr:rowOff>
        </xdr:from>
        <xdr:to>
          <xdr:col>2</xdr:col>
          <xdr:colOff>552450</xdr:colOff>
          <xdr:row>31</xdr:row>
          <xdr:rowOff>0</xdr:rowOff>
        </xdr:to>
        <xdr:sp macro="" textlink="">
          <xdr:nvSpPr>
            <xdr:cNvPr id="14345" name="Drop Down 9" hidden="1">
              <a:extLst>
                <a:ext uri="{63B3BB69-23CF-44E3-9099-C40C66FF867C}">
                  <a14:compatExt spid="_x0000_s143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31</xdr:row>
          <xdr:rowOff>28575</xdr:rowOff>
        </xdr:from>
        <xdr:to>
          <xdr:col>2</xdr:col>
          <xdr:colOff>552450</xdr:colOff>
          <xdr:row>32</xdr:row>
          <xdr:rowOff>0</xdr:rowOff>
        </xdr:to>
        <xdr:sp macro="" textlink="">
          <xdr:nvSpPr>
            <xdr:cNvPr id="14346" name="Drop Down 10" hidden="1">
              <a:extLst>
                <a:ext uri="{63B3BB69-23CF-44E3-9099-C40C66FF867C}">
                  <a14:compatExt spid="_x0000_s143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32</xdr:row>
          <xdr:rowOff>28575</xdr:rowOff>
        </xdr:from>
        <xdr:to>
          <xdr:col>2</xdr:col>
          <xdr:colOff>552450</xdr:colOff>
          <xdr:row>33</xdr:row>
          <xdr:rowOff>0</xdr:rowOff>
        </xdr:to>
        <xdr:sp macro="" textlink="">
          <xdr:nvSpPr>
            <xdr:cNvPr id="14347" name="Drop Down 11" hidden="1">
              <a:extLst>
                <a:ext uri="{63B3BB69-23CF-44E3-9099-C40C66FF867C}">
                  <a14:compatExt spid="_x0000_s143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33</xdr:row>
          <xdr:rowOff>28575</xdr:rowOff>
        </xdr:from>
        <xdr:to>
          <xdr:col>2</xdr:col>
          <xdr:colOff>552450</xdr:colOff>
          <xdr:row>34</xdr:row>
          <xdr:rowOff>0</xdr:rowOff>
        </xdr:to>
        <xdr:sp macro="" textlink="">
          <xdr:nvSpPr>
            <xdr:cNvPr id="14348" name="Drop Down 12" hidden="1">
              <a:extLst>
                <a:ext uri="{63B3BB69-23CF-44E3-9099-C40C66FF867C}">
                  <a14:compatExt spid="_x0000_s143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34</xdr:row>
          <xdr:rowOff>28575</xdr:rowOff>
        </xdr:from>
        <xdr:to>
          <xdr:col>2</xdr:col>
          <xdr:colOff>552450</xdr:colOff>
          <xdr:row>35</xdr:row>
          <xdr:rowOff>0</xdr:rowOff>
        </xdr:to>
        <xdr:sp macro="" textlink="">
          <xdr:nvSpPr>
            <xdr:cNvPr id="14349" name="Drop Down 13" hidden="1">
              <a:extLst>
                <a:ext uri="{63B3BB69-23CF-44E3-9099-C40C66FF867C}">
                  <a14:compatExt spid="_x0000_s143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35</xdr:row>
          <xdr:rowOff>28575</xdr:rowOff>
        </xdr:from>
        <xdr:to>
          <xdr:col>2</xdr:col>
          <xdr:colOff>552450</xdr:colOff>
          <xdr:row>36</xdr:row>
          <xdr:rowOff>0</xdr:rowOff>
        </xdr:to>
        <xdr:sp macro="" textlink="">
          <xdr:nvSpPr>
            <xdr:cNvPr id="14350" name="Drop Down 14" hidden="1">
              <a:extLst>
                <a:ext uri="{63B3BB69-23CF-44E3-9099-C40C66FF867C}">
                  <a14:compatExt spid="_x0000_s143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36</xdr:row>
          <xdr:rowOff>28575</xdr:rowOff>
        </xdr:from>
        <xdr:to>
          <xdr:col>2</xdr:col>
          <xdr:colOff>552450</xdr:colOff>
          <xdr:row>37</xdr:row>
          <xdr:rowOff>0</xdr:rowOff>
        </xdr:to>
        <xdr:sp macro="" textlink="">
          <xdr:nvSpPr>
            <xdr:cNvPr id="14351" name="Drop Down 15" hidden="1">
              <a:extLst>
                <a:ext uri="{63B3BB69-23CF-44E3-9099-C40C66FF867C}">
                  <a14:compatExt spid="_x0000_s143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37</xdr:row>
          <xdr:rowOff>28575</xdr:rowOff>
        </xdr:from>
        <xdr:to>
          <xdr:col>2</xdr:col>
          <xdr:colOff>552450</xdr:colOff>
          <xdr:row>38</xdr:row>
          <xdr:rowOff>0</xdr:rowOff>
        </xdr:to>
        <xdr:sp macro="" textlink="">
          <xdr:nvSpPr>
            <xdr:cNvPr id="14352" name="Drop Down 16" hidden="1">
              <a:extLst>
                <a:ext uri="{63B3BB69-23CF-44E3-9099-C40C66FF867C}">
                  <a14:compatExt spid="_x0000_s143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38</xdr:row>
          <xdr:rowOff>28575</xdr:rowOff>
        </xdr:from>
        <xdr:to>
          <xdr:col>2</xdr:col>
          <xdr:colOff>552450</xdr:colOff>
          <xdr:row>39</xdr:row>
          <xdr:rowOff>0</xdr:rowOff>
        </xdr:to>
        <xdr:sp macro="" textlink="">
          <xdr:nvSpPr>
            <xdr:cNvPr id="14353" name="Drop Down 17" hidden="1">
              <a:extLst>
                <a:ext uri="{63B3BB69-23CF-44E3-9099-C40C66FF867C}">
                  <a14:compatExt spid="_x0000_s143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40</xdr:row>
          <xdr:rowOff>28575</xdr:rowOff>
        </xdr:from>
        <xdr:to>
          <xdr:col>2</xdr:col>
          <xdr:colOff>552450</xdr:colOff>
          <xdr:row>41</xdr:row>
          <xdr:rowOff>0</xdr:rowOff>
        </xdr:to>
        <xdr:sp macro="" textlink="">
          <xdr:nvSpPr>
            <xdr:cNvPr id="14354" name="Drop Down 18" hidden="1">
              <a:extLst>
                <a:ext uri="{63B3BB69-23CF-44E3-9099-C40C66FF867C}">
                  <a14:compatExt spid="_x0000_s143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41</xdr:row>
          <xdr:rowOff>28575</xdr:rowOff>
        </xdr:from>
        <xdr:to>
          <xdr:col>2</xdr:col>
          <xdr:colOff>552450</xdr:colOff>
          <xdr:row>42</xdr:row>
          <xdr:rowOff>0</xdr:rowOff>
        </xdr:to>
        <xdr:sp macro="" textlink="">
          <xdr:nvSpPr>
            <xdr:cNvPr id="14355" name="Drop Down 19" hidden="1">
              <a:extLst>
                <a:ext uri="{63B3BB69-23CF-44E3-9099-C40C66FF867C}">
                  <a14:compatExt spid="_x0000_s143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42</xdr:row>
          <xdr:rowOff>28575</xdr:rowOff>
        </xdr:from>
        <xdr:to>
          <xdr:col>2</xdr:col>
          <xdr:colOff>552450</xdr:colOff>
          <xdr:row>43</xdr:row>
          <xdr:rowOff>0</xdr:rowOff>
        </xdr:to>
        <xdr:sp macro="" textlink="">
          <xdr:nvSpPr>
            <xdr:cNvPr id="14356" name="Drop Down 20" hidden="1">
              <a:extLst>
                <a:ext uri="{63B3BB69-23CF-44E3-9099-C40C66FF867C}">
                  <a14:compatExt spid="_x0000_s143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43</xdr:row>
          <xdr:rowOff>28575</xdr:rowOff>
        </xdr:from>
        <xdr:to>
          <xdr:col>2</xdr:col>
          <xdr:colOff>552450</xdr:colOff>
          <xdr:row>44</xdr:row>
          <xdr:rowOff>0</xdr:rowOff>
        </xdr:to>
        <xdr:sp macro="" textlink="">
          <xdr:nvSpPr>
            <xdr:cNvPr id="14357" name="Drop Down 21" hidden="1">
              <a:extLst>
                <a:ext uri="{63B3BB69-23CF-44E3-9099-C40C66FF867C}">
                  <a14:compatExt spid="_x0000_s143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44</xdr:row>
          <xdr:rowOff>28575</xdr:rowOff>
        </xdr:from>
        <xdr:to>
          <xdr:col>2</xdr:col>
          <xdr:colOff>552450</xdr:colOff>
          <xdr:row>45</xdr:row>
          <xdr:rowOff>0</xdr:rowOff>
        </xdr:to>
        <xdr:sp macro="" textlink="">
          <xdr:nvSpPr>
            <xdr:cNvPr id="14358" name="Drop Down 22" hidden="1">
              <a:extLst>
                <a:ext uri="{63B3BB69-23CF-44E3-9099-C40C66FF867C}">
                  <a14:compatExt spid="_x0000_s143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5</xdr:row>
          <xdr:rowOff>95250</xdr:rowOff>
        </xdr:from>
        <xdr:to>
          <xdr:col>2</xdr:col>
          <xdr:colOff>419100</xdr:colOff>
          <xdr:row>5</xdr:row>
          <xdr:rowOff>295275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5</xdr:row>
          <xdr:rowOff>95250</xdr:rowOff>
        </xdr:from>
        <xdr:to>
          <xdr:col>3</xdr:col>
          <xdr:colOff>447675</xdr:colOff>
          <xdr:row>5</xdr:row>
          <xdr:rowOff>295275</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6</xdr:row>
          <xdr:rowOff>238125</xdr:rowOff>
        </xdr:from>
        <xdr:to>
          <xdr:col>2</xdr:col>
          <xdr:colOff>428625</xdr:colOff>
          <xdr:row>6</xdr:row>
          <xdr:rowOff>438150</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6</xdr:row>
          <xdr:rowOff>238125</xdr:rowOff>
        </xdr:from>
        <xdr:to>
          <xdr:col>3</xdr:col>
          <xdr:colOff>447675</xdr:colOff>
          <xdr:row>6</xdr:row>
          <xdr:rowOff>438150</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8</xdr:row>
          <xdr:rowOff>219075</xdr:rowOff>
        </xdr:from>
        <xdr:to>
          <xdr:col>2</xdr:col>
          <xdr:colOff>428625</xdr:colOff>
          <xdr:row>8</xdr:row>
          <xdr:rowOff>419100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xdr:colOff>
          <xdr:row>8</xdr:row>
          <xdr:rowOff>219075</xdr:rowOff>
        </xdr:from>
        <xdr:to>
          <xdr:col>3</xdr:col>
          <xdr:colOff>438150</xdr:colOff>
          <xdr:row>8</xdr:row>
          <xdr:rowOff>419100</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9</xdr:row>
          <xdr:rowOff>190500</xdr:rowOff>
        </xdr:from>
        <xdr:to>
          <xdr:col>2</xdr:col>
          <xdr:colOff>428625</xdr:colOff>
          <xdr:row>9</xdr:row>
          <xdr:rowOff>390525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9</xdr:row>
          <xdr:rowOff>190500</xdr:rowOff>
        </xdr:from>
        <xdr:to>
          <xdr:col>3</xdr:col>
          <xdr:colOff>447675</xdr:colOff>
          <xdr:row>9</xdr:row>
          <xdr:rowOff>390525</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11</xdr:row>
          <xdr:rowOff>228600</xdr:rowOff>
        </xdr:from>
        <xdr:to>
          <xdr:col>2</xdr:col>
          <xdr:colOff>428625</xdr:colOff>
          <xdr:row>12</xdr:row>
          <xdr:rowOff>47625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11</xdr:row>
          <xdr:rowOff>228600</xdr:rowOff>
        </xdr:from>
        <xdr:to>
          <xdr:col>3</xdr:col>
          <xdr:colOff>447675</xdr:colOff>
          <xdr:row>12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13</xdr:row>
          <xdr:rowOff>581025</xdr:rowOff>
        </xdr:from>
        <xdr:to>
          <xdr:col>2</xdr:col>
          <xdr:colOff>428625</xdr:colOff>
          <xdr:row>13</xdr:row>
          <xdr:rowOff>781050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xdr:colOff>
          <xdr:row>13</xdr:row>
          <xdr:rowOff>581025</xdr:rowOff>
        </xdr:from>
        <xdr:to>
          <xdr:col>3</xdr:col>
          <xdr:colOff>447675</xdr:colOff>
          <xdr:row>13</xdr:row>
          <xdr:rowOff>781050</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209550</xdr:colOff>
          <xdr:row>4</xdr:row>
          <xdr:rowOff>76200</xdr:rowOff>
        </xdr:from>
        <xdr:to>
          <xdr:col>2</xdr:col>
          <xdr:colOff>476250</xdr:colOff>
          <xdr:row>4</xdr:row>
          <xdr:rowOff>323850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4</xdr:row>
          <xdr:rowOff>76200</xdr:rowOff>
        </xdr:from>
        <xdr:to>
          <xdr:col>3</xdr:col>
          <xdr:colOff>466725</xdr:colOff>
          <xdr:row>4</xdr:row>
          <xdr:rowOff>323850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5</xdr:row>
          <xdr:rowOff>85725</xdr:rowOff>
        </xdr:from>
        <xdr:to>
          <xdr:col>2</xdr:col>
          <xdr:colOff>476250</xdr:colOff>
          <xdr:row>6</xdr:row>
          <xdr:rowOff>85725</xdr:rowOff>
        </xdr:to>
        <xdr:sp macro="" textlink="">
          <xdr:nvSpPr>
            <xdr:cNvPr id="15363" name="Check Box 3" hidden="1">
              <a:extLst>
                <a:ext uri="{63B3BB69-23CF-44E3-9099-C40C66FF867C}">
                  <a14:compatExt spid="_x0000_s15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5</xdr:row>
          <xdr:rowOff>85725</xdr:rowOff>
        </xdr:from>
        <xdr:to>
          <xdr:col>3</xdr:col>
          <xdr:colOff>466725</xdr:colOff>
          <xdr:row>6</xdr:row>
          <xdr:rowOff>85725</xdr:rowOff>
        </xdr:to>
        <xdr:sp macro="" textlink="">
          <xdr:nvSpPr>
            <xdr:cNvPr id="15364" name="Check Box 4" hidden="1">
              <a:extLst>
                <a:ext uri="{63B3BB69-23CF-44E3-9099-C40C66FF867C}">
                  <a14:compatExt spid="_x0000_s15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7</xdr:row>
          <xdr:rowOff>85725</xdr:rowOff>
        </xdr:from>
        <xdr:to>
          <xdr:col>2</xdr:col>
          <xdr:colOff>476250</xdr:colOff>
          <xdr:row>7</xdr:row>
          <xdr:rowOff>333375</xdr:rowOff>
        </xdr:to>
        <xdr:sp macro="" textlink="">
          <xdr:nvSpPr>
            <xdr:cNvPr id="15365" name="Check Box 5" hidden="1">
              <a:extLst>
                <a:ext uri="{63B3BB69-23CF-44E3-9099-C40C66FF867C}">
                  <a14:compatExt spid="_x0000_s15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7</xdr:row>
          <xdr:rowOff>95250</xdr:rowOff>
        </xdr:from>
        <xdr:to>
          <xdr:col>3</xdr:col>
          <xdr:colOff>476250</xdr:colOff>
          <xdr:row>7</xdr:row>
          <xdr:rowOff>342900</xdr:rowOff>
        </xdr:to>
        <xdr:sp macro="" textlink="">
          <xdr:nvSpPr>
            <xdr:cNvPr id="15366" name="Check Box 6" hidden="1">
              <a:extLst>
                <a:ext uri="{63B3BB69-23CF-44E3-9099-C40C66FF867C}">
                  <a14:compatExt spid="_x0000_s15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8</xdr:row>
          <xdr:rowOff>66675</xdr:rowOff>
        </xdr:from>
        <xdr:to>
          <xdr:col>2</xdr:col>
          <xdr:colOff>476250</xdr:colOff>
          <xdr:row>8</xdr:row>
          <xdr:rowOff>314325</xdr:rowOff>
        </xdr:to>
        <xdr:sp macro="" textlink="">
          <xdr:nvSpPr>
            <xdr:cNvPr id="15367" name="Check Box 7" hidden="1">
              <a:extLst>
                <a:ext uri="{63B3BB69-23CF-44E3-9099-C40C66FF867C}">
                  <a14:compatExt spid="_x0000_s15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8</xdr:row>
          <xdr:rowOff>66675</xdr:rowOff>
        </xdr:from>
        <xdr:to>
          <xdr:col>3</xdr:col>
          <xdr:colOff>466725</xdr:colOff>
          <xdr:row>8</xdr:row>
          <xdr:rowOff>314325</xdr:rowOff>
        </xdr:to>
        <xdr:sp macro="" textlink="">
          <xdr:nvSpPr>
            <xdr:cNvPr id="15368" name="Check Box 8" hidden="1">
              <a:extLst>
                <a:ext uri="{63B3BB69-23CF-44E3-9099-C40C66FF867C}">
                  <a14:compatExt spid="_x0000_s15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9</xdr:row>
          <xdr:rowOff>133350</xdr:rowOff>
        </xdr:from>
        <xdr:to>
          <xdr:col>2</xdr:col>
          <xdr:colOff>476250</xdr:colOff>
          <xdr:row>10</xdr:row>
          <xdr:rowOff>190500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9</xdr:row>
          <xdr:rowOff>142875</xdr:rowOff>
        </xdr:from>
        <xdr:to>
          <xdr:col>3</xdr:col>
          <xdr:colOff>466725</xdr:colOff>
          <xdr:row>10</xdr:row>
          <xdr:rowOff>200025</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11</xdr:row>
          <xdr:rowOff>190500</xdr:rowOff>
        </xdr:from>
        <xdr:to>
          <xdr:col>2</xdr:col>
          <xdr:colOff>476250</xdr:colOff>
          <xdr:row>12</xdr:row>
          <xdr:rowOff>104775</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11</xdr:row>
          <xdr:rowOff>190500</xdr:rowOff>
        </xdr:from>
        <xdr:to>
          <xdr:col>3</xdr:col>
          <xdr:colOff>476250</xdr:colOff>
          <xdr:row>12</xdr:row>
          <xdr:rowOff>104775</xdr:rowOff>
        </xdr:to>
        <xdr:sp macro="" textlink="">
          <xdr:nvSpPr>
            <xdr:cNvPr id="15372" name="Check Box 12" hidden="1">
              <a:extLst>
                <a:ext uri="{63B3BB69-23CF-44E3-9099-C40C66FF867C}">
                  <a14:compatExt spid="_x0000_s15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13</xdr:row>
          <xdr:rowOff>95250</xdr:rowOff>
        </xdr:from>
        <xdr:to>
          <xdr:col>2</xdr:col>
          <xdr:colOff>476250</xdr:colOff>
          <xdr:row>13</xdr:row>
          <xdr:rowOff>342900</xdr:rowOff>
        </xdr:to>
        <xdr:sp macro="" textlink="">
          <xdr:nvSpPr>
            <xdr:cNvPr id="15373" name="Check Box 13" hidden="1">
              <a:extLst>
                <a:ext uri="{63B3BB69-23CF-44E3-9099-C40C66FF867C}">
                  <a14:compatExt spid="_x0000_s15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13</xdr:row>
          <xdr:rowOff>95250</xdr:rowOff>
        </xdr:from>
        <xdr:to>
          <xdr:col>3</xdr:col>
          <xdr:colOff>476250</xdr:colOff>
          <xdr:row>13</xdr:row>
          <xdr:rowOff>342900</xdr:rowOff>
        </xdr:to>
        <xdr:sp macro="" textlink="">
          <xdr:nvSpPr>
            <xdr:cNvPr id="15374" name="Check Box 14" hidden="1">
              <a:extLst>
                <a:ext uri="{63B3BB69-23CF-44E3-9099-C40C66FF867C}">
                  <a14:compatExt spid="_x0000_s15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14</xdr:row>
          <xdr:rowOff>66675</xdr:rowOff>
        </xdr:from>
        <xdr:to>
          <xdr:col>2</xdr:col>
          <xdr:colOff>476250</xdr:colOff>
          <xdr:row>14</xdr:row>
          <xdr:rowOff>314325</xdr:rowOff>
        </xdr:to>
        <xdr:sp macro="" textlink="">
          <xdr:nvSpPr>
            <xdr:cNvPr id="15375" name="Check Box 15" hidden="1">
              <a:extLst>
                <a:ext uri="{63B3BB69-23CF-44E3-9099-C40C66FF867C}">
                  <a14:compatExt spid="_x0000_s15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14</xdr:row>
          <xdr:rowOff>76200</xdr:rowOff>
        </xdr:from>
        <xdr:to>
          <xdr:col>3</xdr:col>
          <xdr:colOff>476250</xdr:colOff>
          <xdr:row>14</xdr:row>
          <xdr:rowOff>323850</xdr:rowOff>
        </xdr:to>
        <xdr:sp macro="" textlink="">
          <xdr:nvSpPr>
            <xdr:cNvPr id="15376" name="Check Box 16" hidden="1">
              <a:extLst>
                <a:ext uri="{63B3BB69-23CF-44E3-9099-C40C66FF867C}">
                  <a14:compatExt spid="_x0000_s15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15</xdr:row>
          <xdr:rowOff>85725</xdr:rowOff>
        </xdr:from>
        <xdr:to>
          <xdr:col>2</xdr:col>
          <xdr:colOff>476250</xdr:colOff>
          <xdr:row>15</xdr:row>
          <xdr:rowOff>333375</xdr:rowOff>
        </xdr:to>
        <xdr:sp macro="" textlink="">
          <xdr:nvSpPr>
            <xdr:cNvPr id="15377" name="Check Box 17" hidden="1">
              <a:extLst>
                <a:ext uri="{63B3BB69-23CF-44E3-9099-C40C66FF867C}">
                  <a14:compatExt spid="_x0000_s15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15</xdr:row>
          <xdr:rowOff>85725</xdr:rowOff>
        </xdr:from>
        <xdr:to>
          <xdr:col>3</xdr:col>
          <xdr:colOff>476250</xdr:colOff>
          <xdr:row>15</xdr:row>
          <xdr:rowOff>333375</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200025</xdr:colOff>
          <xdr:row>16</xdr:row>
          <xdr:rowOff>228600</xdr:rowOff>
        </xdr:from>
        <xdr:to>
          <xdr:col>2</xdr:col>
          <xdr:colOff>466725</xdr:colOff>
          <xdr:row>17</xdr:row>
          <xdr:rowOff>142875</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16</xdr:row>
          <xdr:rowOff>238125</xdr:rowOff>
        </xdr:from>
        <xdr:to>
          <xdr:col>3</xdr:col>
          <xdr:colOff>476250</xdr:colOff>
          <xdr:row>17</xdr:row>
          <xdr:rowOff>152400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22</xdr:row>
          <xdr:rowOff>95250</xdr:rowOff>
        </xdr:from>
        <xdr:to>
          <xdr:col>2</xdr:col>
          <xdr:colOff>476250</xdr:colOff>
          <xdr:row>22</xdr:row>
          <xdr:rowOff>342900</xdr:rowOff>
        </xdr:to>
        <xdr:sp macro="" textlink="">
          <xdr:nvSpPr>
            <xdr:cNvPr id="15471" name="Check Box 111" hidden="1">
              <a:extLst>
                <a:ext uri="{63B3BB69-23CF-44E3-9099-C40C66FF867C}">
                  <a14:compatExt spid="_x0000_s15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219075</xdr:colOff>
          <xdr:row>22</xdr:row>
          <xdr:rowOff>95250</xdr:rowOff>
        </xdr:from>
        <xdr:to>
          <xdr:col>3</xdr:col>
          <xdr:colOff>485775</xdr:colOff>
          <xdr:row>22</xdr:row>
          <xdr:rowOff>342900</xdr:rowOff>
        </xdr:to>
        <xdr:sp macro="" textlink="">
          <xdr:nvSpPr>
            <xdr:cNvPr id="15472" name="Check Box 112" hidden="1">
              <a:extLst>
                <a:ext uri="{63B3BB69-23CF-44E3-9099-C40C66FF867C}">
                  <a14:compatExt spid="_x0000_s15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25</xdr:row>
          <xdr:rowOff>9525</xdr:rowOff>
        </xdr:from>
        <xdr:to>
          <xdr:col>2</xdr:col>
          <xdr:colOff>476250</xdr:colOff>
          <xdr:row>25</xdr:row>
          <xdr:rowOff>257175</xdr:rowOff>
        </xdr:to>
        <xdr:sp macro="" textlink="">
          <xdr:nvSpPr>
            <xdr:cNvPr id="15473" name="Check Box 113" hidden="1">
              <a:extLst>
                <a:ext uri="{63B3BB69-23CF-44E3-9099-C40C66FF867C}">
                  <a14:compatExt spid="_x0000_s15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25</xdr:row>
          <xdr:rowOff>0</xdr:rowOff>
        </xdr:from>
        <xdr:to>
          <xdr:col>3</xdr:col>
          <xdr:colOff>476250</xdr:colOff>
          <xdr:row>25</xdr:row>
          <xdr:rowOff>247650</xdr:rowOff>
        </xdr:to>
        <xdr:sp macro="" textlink="">
          <xdr:nvSpPr>
            <xdr:cNvPr id="15474" name="Check Box 114" hidden="1">
              <a:extLst>
                <a:ext uri="{63B3BB69-23CF-44E3-9099-C40C66FF867C}">
                  <a14:compatExt spid="_x0000_s15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28</xdr:row>
          <xdr:rowOff>114300</xdr:rowOff>
        </xdr:from>
        <xdr:to>
          <xdr:col>2</xdr:col>
          <xdr:colOff>485775</xdr:colOff>
          <xdr:row>28</xdr:row>
          <xdr:rowOff>381000</xdr:rowOff>
        </xdr:to>
        <xdr:sp macro="" textlink="">
          <xdr:nvSpPr>
            <xdr:cNvPr id="15475" name="Check Box 115" hidden="1">
              <a:extLst>
                <a:ext uri="{63B3BB69-23CF-44E3-9099-C40C66FF867C}">
                  <a14:compatExt spid="_x0000_s15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28</xdr:row>
          <xdr:rowOff>114300</xdr:rowOff>
        </xdr:from>
        <xdr:to>
          <xdr:col>3</xdr:col>
          <xdr:colOff>476250</xdr:colOff>
          <xdr:row>28</xdr:row>
          <xdr:rowOff>390525</xdr:rowOff>
        </xdr:to>
        <xdr:sp macro="" textlink="">
          <xdr:nvSpPr>
            <xdr:cNvPr id="15476" name="Check Box 116" hidden="1">
              <a:extLst>
                <a:ext uri="{63B3BB69-23CF-44E3-9099-C40C66FF867C}">
                  <a14:compatExt spid="_x0000_s15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29</xdr:row>
          <xdr:rowOff>95250</xdr:rowOff>
        </xdr:from>
        <xdr:to>
          <xdr:col>2</xdr:col>
          <xdr:colOff>476250</xdr:colOff>
          <xdr:row>29</xdr:row>
          <xdr:rowOff>342900</xdr:rowOff>
        </xdr:to>
        <xdr:sp macro="" textlink="">
          <xdr:nvSpPr>
            <xdr:cNvPr id="15477" name="Check Box 117" hidden="1">
              <a:extLst>
                <a:ext uri="{63B3BB69-23CF-44E3-9099-C40C66FF867C}">
                  <a14:compatExt spid="_x0000_s15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29</xdr:row>
          <xdr:rowOff>104775</xdr:rowOff>
        </xdr:from>
        <xdr:to>
          <xdr:col>3</xdr:col>
          <xdr:colOff>476250</xdr:colOff>
          <xdr:row>29</xdr:row>
          <xdr:rowOff>352425</xdr:rowOff>
        </xdr:to>
        <xdr:sp macro="" textlink="">
          <xdr:nvSpPr>
            <xdr:cNvPr id="15478" name="Check Box 118" hidden="1">
              <a:extLst>
                <a:ext uri="{63B3BB69-23CF-44E3-9099-C40C66FF867C}">
                  <a14:compatExt spid="_x0000_s154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30</xdr:row>
          <xdr:rowOff>361950</xdr:rowOff>
        </xdr:from>
        <xdr:to>
          <xdr:col>2</xdr:col>
          <xdr:colOff>476250</xdr:colOff>
          <xdr:row>31</xdr:row>
          <xdr:rowOff>238125</xdr:rowOff>
        </xdr:to>
        <xdr:sp macro="" textlink="">
          <xdr:nvSpPr>
            <xdr:cNvPr id="15479" name="Check Box 119" hidden="1">
              <a:extLst>
                <a:ext uri="{63B3BB69-23CF-44E3-9099-C40C66FF867C}">
                  <a14:compatExt spid="_x0000_s15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219075</xdr:colOff>
          <xdr:row>30</xdr:row>
          <xdr:rowOff>352425</xdr:rowOff>
        </xdr:from>
        <xdr:to>
          <xdr:col>3</xdr:col>
          <xdr:colOff>485775</xdr:colOff>
          <xdr:row>31</xdr:row>
          <xdr:rowOff>238125</xdr:rowOff>
        </xdr:to>
        <xdr:sp macro="" textlink="">
          <xdr:nvSpPr>
            <xdr:cNvPr id="15480" name="Check Box 120" hidden="1">
              <a:extLst>
                <a:ext uri="{63B3BB69-23CF-44E3-9099-C40C66FF867C}">
                  <a14:compatExt spid="_x0000_s154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136072</xdr:colOff>
      <xdr:row>22</xdr:row>
      <xdr:rowOff>54429</xdr:rowOff>
    </xdr:from>
    <xdr:to>
      <xdr:col>2</xdr:col>
      <xdr:colOff>261257</xdr:colOff>
      <xdr:row>43</xdr:row>
      <xdr:rowOff>163286</xdr:rowOff>
    </xdr:to>
    <xdr:sp macro="" textlink="">
      <xdr:nvSpPr>
        <xdr:cNvPr id="126" name="Rechteck 125"/>
        <xdr:cNvSpPr/>
      </xdr:nvSpPr>
      <xdr:spPr>
        <a:xfrm>
          <a:off x="3145972" y="19180629"/>
          <a:ext cx="125185" cy="8395607"/>
        </a:xfrm>
        <a:prstGeom prst="rect">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mc:AlternateContent xmlns:mc="http://schemas.openxmlformats.org/markup-compatibility/2006">
    <mc:Choice xmlns:a14="http://schemas.microsoft.com/office/drawing/2010/main" Requires="a14">
      <xdr:twoCellAnchor editAs="oneCell">
        <xdr:from>
          <xdr:col>2</xdr:col>
          <xdr:colOff>219075</xdr:colOff>
          <xdr:row>21</xdr:row>
          <xdr:rowOff>114300</xdr:rowOff>
        </xdr:from>
        <xdr:to>
          <xdr:col>2</xdr:col>
          <xdr:colOff>485775</xdr:colOff>
          <xdr:row>21</xdr:row>
          <xdr:rowOff>361950</xdr:rowOff>
        </xdr:to>
        <xdr:sp macro="" textlink="">
          <xdr:nvSpPr>
            <xdr:cNvPr id="15483" name="Check Box 123" hidden="1">
              <a:extLst>
                <a:ext uri="{63B3BB69-23CF-44E3-9099-C40C66FF867C}">
                  <a14:compatExt spid="_x0000_s15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21</xdr:row>
          <xdr:rowOff>123825</xdr:rowOff>
        </xdr:from>
        <xdr:to>
          <xdr:col>3</xdr:col>
          <xdr:colOff>476250</xdr:colOff>
          <xdr:row>21</xdr:row>
          <xdr:rowOff>371475</xdr:rowOff>
        </xdr:to>
        <xdr:sp macro="" textlink="">
          <xdr:nvSpPr>
            <xdr:cNvPr id="15484" name="Check Box 124" hidden="1">
              <a:extLst>
                <a:ext uri="{63B3BB69-23CF-44E3-9099-C40C66FF867C}">
                  <a14:compatExt spid="_x0000_s15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37</xdr:row>
          <xdr:rowOff>66675</xdr:rowOff>
        </xdr:from>
        <xdr:to>
          <xdr:col>2</xdr:col>
          <xdr:colOff>476250</xdr:colOff>
          <xdr:row>38</xdr:row>
          <xdr:rowOff>123825</xdr:rowOff>
        </xdr:to>
        <xdr:sp macro="" textlink="">
          <xdr:nvSpPr>
            <xdr:cNvPr id="15487" name="Check Box 127" hidden="1">
              <a:extLst>
                <a:ext uri="{63B3BB69-23CF-44E3-9099-C40C66FF867C}">
                  <a14:compatExt spid="_x0000_s15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37</xdr:row>
          <xdr:rowOff>76200</xdr:rowOff>
        </xdr:from>
        <xdr:to>
          <xdr:col>3</xdr:col>
          <xdr:colOff>476250</xdr:colOff>
          <xdr:row>38</xdr:row>
          <xdr:rowOff>133350</xdr:rowOff>
        </xdr:to>
        <xdr:sp macro="" textlink="">
          <xdr:nvSpPr>
            <xdr:cNvPr id="15488" name="Check Box 128" hidden="1">
              <a:extLst>
                <a:ext uri="{63B3BB69-23CF-44E3-9099-C40C66FF867C}">
                  <a14:compatExt spid="_x0000_s15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40</xdr:row>
          <xdr:rowOff>180975</xdr:rowOff>
        </xdr:from>
        <xdr:to>
          <xdr:col>2</xdr:col>
          <xdr:colOff>476250</xdr:colOff>
          <xdr:row>40</xdr:row>
          <xdr:rowOff>428625</xdr:rowOff>
        </xdr:to>
        <xdr:sp macro="" textlink="">
          <xdr:nvSpPr>
            <xdr:cNvPr id="15489" name="Check Box 129" hidden="1">
              <a:extLst>
                <a:ext uri="{63B3BB69-23CF-44E3-9099-C40C66FF867C}">
                  <a14:compatExt spid="_x0000_s15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40</xdr:row>
          <xdr:rowOff>190500</xdr:rowOff>
        </xdr:from>
        <xdr:to>
          <xdr:col>3</xdr:col>
          <xdr:colOff>476250</xdr:colOff>
          <xdr:row>40</xdr:row>
          <xdr:rowOff>438150</xdr:rowOff>
        </xdr:to>
        <xdr:sp macro="" textlink="">
          <xdr:nvSpPr>
            <xdr:cNvPr id="15490" name="Check Box 130" hidden="1">
              <a:extLst>
                <a:ext uri="{63B3BB69-23CF-44E3-9099-C40C66FF867C}">
                  <a14:compatExt spid="_x0000_s15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41</xdr:row>
          <xdr:rowOff>180975</xdr:rowOff>
        </xdr:from>
        <xdr:to>
          <xdr:col>2</xdr:col>
          <xdr:colOff>476250</xdr:colOff>
          <xdr:row>42</xdr:row>
          <xdr:rowOff>123825</xdr:rowOff>
        </xdr:to>
        <xdr:sp macro="" textlink="">
          <xdr:nvSpPr>
            <xdr:cNvPr id="15491" name="Check Box 131" hidden="1">
              <a:extLst>
                <a:ext uri="{63B3BB69-23CF-44E3-9099-C40C66FF867C}">
                  <a14:compatExt spid="_x0000_s15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41</xdr:row>
          <xdr:rowOff>180975</xdr:rowOff>
        </xdr:from>
        <xdr:to>
          <xdr:col>3</xdr:col>
          <xdr:colOff>476250</xdr:colOff>
          <xdr:row>42</xdr:row>
          <xdr:rowOff>123825</xdr:rowOff>
        </xdr:to>
        <xdr:sp macro="" textlink="">
          <xdr:nvSpPr>
            <xdr:cNvPr id="15492" name="Check Box 132" hidden="1">
              <a:extLst>
                <a:ext uri="{63B3BB69-23CF-44E3-9099-C40C66FF867C}">
                  <a14:compatExt spid="_x0000_s15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43</xdr:row>
          <xdr:rowOff>123825</xdr:rowOff>
        </xdr:from>
        <xdr:to>
          <xdr:col>2</xdr:col>
          <xdr:colOff>476250</xdr:colOff>
          <xdr:row>43</xdr:row>
          <xdr:rowOff>371475</xdr:rowOff>
        </xdr:to>
        <xdr:sp macro="" textlink="">
          <xdr:nvSpPr>
            <xdr:cNvPr id="15493" name="Check Box 133" hidden="1">
              <a:extLst>
                <a:ext uri="{63B3BB69-23CF-44E3-9099-C40C66FF867C}">
                  <a14:compatExt spid="_x0000_s15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43</xdr:row>
          <xdr:rowOff>133350</xdr:rowOff>
        </xdr:from>
        <xdr:to>
          <xdr:col>3</xdr:col>
          <xdr:colOff>476250</xdr:colOff>
          <xdr:row>43</xdr:row>
          <xdr:rowOff>381000</xdr:rowOff>
        </xdr:to>
        <xdr:sp macro="" textlink="">
          <xdr:nvSpPr>
            <xdr:cNvPr id="15494" name="Check Box 134" hidden="1">
              <a:extLst>
                <a:ext uri="{63B3BB69-23CF-44E3-9099-C40C66FF867C}">
                  <a14:compatExt spid="_x0000_s15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44</xdr:row>
          <xdr:rowOff>85725</xdr:rowOff>
        </xdr:from>
        <xdr:to>
          <xdr:col>2</xdr:col>
          <xdr:colOff>476250</xdr:colOff>
          <xdr:row>44</xdr:row>
          <xdr:rowOff>333375</xdr:rowOff>
        </xdr:to>
        <xdr:sp macro="" textlink="">
          <xdr:nvSpPr>
            <xdr:cNvPr id="15495" name="Check Box 135" hidden="1">
              <a:extLst>
                <a:ext uri="{63B3BB69-23CF-44E3-9099-C40C66FF867C}">
                  <a14:compatExt spid="_x0000_s15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44</xdr:row>
          <xdr:rowOff>85725</xdr:rowOff>
        </xdr:from>
        <xdr:to>
          <xdr:col>3</xdr:col>
          <xdr:colOff>476250</xdr:colOff>
          <xdr:row>44</xdr:row>
          <xdr:rowOff>333375</xdr:rowOff>
        </xdr:to>
        <xdr:sp macro="" textlink="">
          <xdr:nvSpPr>
            <xdr:cNvPr id="15496" name="Check Box 136" hidden="1">
              <a:extLst>
                <a:ext uri="{63B3BB69-23CF-44E3-9099-C40C66FF867C}">
                  <a14:compatExt spid="_x0000_s15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45</xdr:row>
          <xdr:rowOff>123825</xdr:rowOff>
        </xdr:from>
        <xdr:to>
          <xdr:col>2</xdr:col>
          <xdr:colOff>476250</xdr:colOff>
          <xdr:row>45</xdr:row>
          <xdr:rowOff>371475</xdr:rowOff>
        </xdr:to>
        <xdr:sp macro="" textlink="">
          <xdr:nvSpPr>
            <xdr:cNvPr id="15497" name="Check Box 137" hidden="1">
              <a:extLst>
                <a:ext uri="{63B3BB69-23CF-44E3-9099-C40C66FF867C}">
                  <a14:compatExt spid="_x0000_s15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45</xdr:row>
          <xdr:rowOff>123825</xdr:rowOff>
        </xdr:from>
        <xdr:to>
          <xdr:col>3</xdr:col>
          <xdr:colOff>476250</xdr:colOff>
          <xdr:row>45</xdr:row>
          <xdr:rowOff>371475</xdr:rowOff>
        </xdr:to>
        <xdr:sp macro="" textlink="">
          <xdr:nvSpPr>
            <xdr:cNvPr id="15498" name="Check Box 138" hidden="1">
              <a:extLst>
                <a:ext uri="{63B3BB69-23CF-44E3-9099-C40C66FF867C}">
                  <a14:compatExt spid="_x0000_s15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56</xdr:row>
          <xdr:rowOff>123825</xdr:rowOff>
        </xdr:from>
        <xdr:to>
          <xdr:col>2</xdr:col>
          <xdr:colOff>476250</xdr:colOff>
          <xdr:row>56</xdr:row>
          <xdr:rowOff>371475</xdr:rowOff>
        </xdr:to>
        <xdr:sp macro="" textlink="">
          <xdr:nvSpPr>
            <xdr:cNvPr id="15499" name="Check Box 139" hidden="1">
              <a:extLst>
                <a:ext uri="{63B3BB69-23CF-44E3-9099-C40C66FF867C}">
                  <a14:compatExt spid="_x0000_s15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56</xdr:row>
          <xdr:rowOff>123825</xdr:rowOff>
        </xdr:from>
        <xdr:to>
          <xdr:col>3</xdr:col>
          <xdr:colOff>476250</xdr:colOff>
          <xdr:row>56</xdr:row>
          <xdr:rowOff>371475</xdr:rowOff>
        </xdr:to>
        <xdr:sp macro="" textlink="">
          <xdr:nvSpPr>
            <xdr:cNvPr id="15500" name="Check Box 140" hidden="1">
              <a:extLst>
                <a:ext uri="{63B3BB69-23CF-44E3-9099-C40C66FF867C}">
                  <a14:compatExt spid="_x0000_s15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57</xdr:row>
          <xdr:rowOff>95250</xdr:rowOff>
        </xdr:from>
        <xdr:to>
          <xdr:col>2</xdr:col>
          <xdr:colOff>476250</xdr:colOff>
          <xdr:row>57</xdr:row>
          <xdr:rowOff>342900</xdr:rowOff>
        </xdr:to>
        <xdr:sp macro="" textlink="">
          <xdr:nvSpPr>
            <xdr:cNvPr id="15501" name="Check Box 141" hidden="1">
              <a:extLst>
                <a:ext uri="{63B3BB69-23CF-44E3-9099-C40C66FF867C}">
                  <a14:compatExt spid="_x0000_s15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57</xdr:row>
          <xdr:rowOff>95250</xdr:rowOff>
        </xdr:from>
        <xdr:to>
          <xdr:col>3</xdr:col>
          <xdr:colOff>476250</xdr:colOff>
          <xdr:row>57</xdr:row>
          <xdr:rowOff>342900</xdr:rowOff>
        </xdr:to>
        <xdr:sp macro="" textlink="">
          <xdr:nvSpPr>
            <xdr:cNvPr id="15502" name="Check Box 142" hidden="1">
              <a:extLst>
                <a:ext uri="{63B3BB69-23CF-44E3-9099-C40C66FF867C}">
                  <a14:compatExt spid="_x0000_s15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58</xdr:row>
          <xdr:rowOff>95250</xdr:rowOff>
        </xdr:from>
        <xdr:to>
          <xdr:col>2</xdr:col>
          <xdr:colOff>476250</xdr:colOff>
          <xdr:row>58</xdr:row>
          <xdr:rowOff>342900</xdr:rowOff>
        </xdr:to>
        <xdr:sp macro="" textlink="">
          <xdr:nvSpPr>
            <xdr:cNvPr id="15503" name="Check Box 143" hidden="1">
              <a:extLst>
                <a:ext uri="{63B3BB69-23CF-44E3-9099-C40C66FF867C}">
                  <a14:compatExt spid="_x0000_s155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58</xdr:row>
          <xdr:rowOff>95250</xdr:rowOff>
        </xdr:from>
        <xdr:to>
          <xdr:col>3</xdr:col>
          <xdr:colOff>476250</xdr:colOff>
          <xdr:row>58</xdr:row>
          <xdr:rowOff>342900</xdr:rowOff>
        </xdr:to>
        <xdr:sp macro="" textlink="">
          <xdr:nvSpPr>
            <xdr:cNvPr id="15504" name="Check Box 144" hidden="1">
              <a:extLst>
                <a:ext uri="{63B3BB69-23CF-44E3-9099-C40C66FF867C}">
                  <a14:compatExt spid="_x0000_s155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59</xdr:row>
          <xdr:rowOff>104775</xdr:rowOff>
        </xdr:from>
        <xdr:to>
          <xdr:col>2</xdr:col>
          <xdr:colOff>476250</xdr:colOff>
          <xdr:row>59</xdr:row>
          <xdr:rowOff>352425</xdr:rowOff>
        </xdr:to>
        <xdr:sp macro="" textlink="">
          <xdr:nvSpPr>
            <xdr:cNvPr id="15505" name="Check Box 145" hidden="1">
              <a:extLst>
                <a:ext uri="{63B3BB69-23CF-44E3-9099-C40C66FF867C}">
                  <a14:compatExt spid="_x0000_s15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59</xdr:row>
          <xdr:rowOff>104775</xdr:rowOff>
        </xdr:from>
        <xdr:to>
          <xdr:col>3</xdr:col>
          <xdr:colOff>476250</xdr:colOff>
          <xdr:row>59</xdr:row>
          <xdr:rowOff>352425</xdr:rowOff>
        </xdr:to>
        <xdr:sp macro="" textlink="">
          <xdr:nvSpPr>
            <xdr:cNvPr id="15506" name="Check Box 146" hidden="1">
              <a:extLst>
                <a:ext uri="{63B3BB69-23CF-44E3-9099-C40C66FF867C}">
                  <a14:compatExt spid="_x0000_s15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60</xdr:row>
          <xdr:rowOff>133350</xdr:rowOff>
        </xdr:from>
        <xdr:to>
          <xdr:col>2</xdr:col>
          <xdr:colOff>476250</xdr:colOff>
          <xdr:row>60</xdr:row>
          <xdr:rowOff>381000</xdr:rowOff>
        </xdr:to>
        <xdr:sp macro="" textlink="">
          <xdr:nvSpPr>
            <xdr:cNvPr id="15507" name="Check Box 147" hidden="1">
              <a:extLst>
                <a:ext uri="{63B3BB69-23CF-44E3-9099-C40C66FF867C}">
                  <a14:compatExt spid="_x0000_s15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60</xdr:row>
          <xdr:rowOff>133350</xdr:rowOff>
        </xdr:from>
        <xdr:to>
          <xdr:col>3</xdr:col>
          <xdr:colOff>476250</xdr:colOff>
          <xdr:row>60</xdr:row>
          <xdr:rowOff>381000</xdr:rowOff>
        </xdr:to>
        <xdr:sp macro="" textlink="">
          <xdr:nvSpPr>
            <xdr:cNvPr id="15508" name="Check Box 148" hidden="1">
              <a:extLst>
                <a:ext uri="{63B3BB69-23CF-44E3-9099-C40C66FF867C}">
                  <a14:compatExt spid="_x0000_s15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61</xdr:row>
          <xdr:rowOff>95250</xdr:rowOff>
        </xdr:from>
        <xdr:to>
          <xdr:col>2</xdr:col>
          <xdr:colOff>476250</xdr:colOff>
          <xdr:row>61</xdr:row>
          <xdr:rowOff>342900</xdr:rowOff>
        </xdr:to>
        <xdr:sp macro="" textlink="">
          <xdr:nvSpPr>
            <xdr:cNvPr id="15509" name="Check Box 149" hidden="1">
              <a:extLst>
                <a:ext uri="{63B3BB69-23CF-44E3-9099-C40C66FF867C}">
                  <a14:compatExt spid="_x0000_s15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61</xdr:row>
          <xdr:rowOff>95250</xdr:rowOff>
        </xdr:from>
        <xdr:to>
          <xdr:col>3</xdr:col>
          <xdr:colOff>476250</xdr:colOff>
          <xdr:row>61</xdr:row>
          <xdr:rowOff>342900</xdr:rowOff>
        </xdr:to>
        <xdr:sp macro="" textlink="">
          <xdr:nvSpPr>
            <xdr:cNvPr id="15510" name="Check Box 150" hidden="1">
              <a:extLst>
                <a:ext uri="{63B3BB69-23CF-44E3-9099-C40C66FF867C}">
                  <a14:compatExt spid="_x0000_s15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62</xdr:row>
          <xdr:rowOff>123825</xdr:rowOff>
        </xdr:from>
        <xdr:to>
          <xdr:col>2</xdr:col>
          <xdr:colOff>476250</xdr:colOff>
          <xdr:row>63</xdr:row>
          <xdr:rowOff>190500</xdr:rowOff>
        </xdr:to>
        <xdr:sp macro="" textlink="">
          <xdr:nvSpPr>
            <xdr:cNvPr id="15511" name="Check Box 151" hidden="1">
              <a:extLst>
                <a:ext uri="{63B3BB69-23CF-44E3-9099-C40C66FF867C}">
                  <a14:compatExt spid="_x0000_s15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62</xdr:row>
          <xdr:rowOff>123825</xdr:rowOff>
        </xdr:from>
        <xdr:to>
          <xdr:col>3</xdr:col>
          <xdr:colOff>476250</xdr:colOff>
          <xdr:row>63</xdr:row>
          <xdr:rowOff>190500</xdr:rowOff>
        </xdr:to>
        <xdr:sp macro="" textlink="">
          <xdr:nvSpPr>
            <xdr:cNvPr id="15512" name="Check Box 152" hidden="1">
              <a:extLst>
                <a:ext uri="{63B3BB69-23CF-44E3-9099-C40C66FF867C}">
                  <a14:compatExt spid="_x0000_s15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64</xdr:row>
          <xdr:rowOff>95250</xdr:rowOff>
        </xdr:from>
        <xdr:to>
          <xdr:col>2</xdr:col>
          <xdr:colOff>476250</xdr:colOff>
          <xdr:row>64</xdr:row>
          <xdr:rowOff>342900</xdr:rowOff>
        </xdr:to>
        <xdr:sp macro="" textlink="">
          <xdr:nvSpPr>
            <xdr:cNvPr id="15513" name="Check Box 153" hidden="1">
              <a:extLst>
                <a:ext uri="{63B3BB69-23CF-44E3-9099-C40C66FF867C}">
                  <a14:compatExt spid="_x0000_s15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64</xdr:row>
          <xdr:rowOff>95250</xdr:rowOff>
        </xdr:from>
        <xdr:to>
          <xdr:col>3</xdr:col>
          <xdr:colOff>476250</xdr:colOff>
          <xdr:row>64</xdr:row>
          <xdr:rowOff>342900</xdr:rowOff>
        </xdr:to>
        <xdr:sp macro="" textlink="">
          <xdr:nvSpPr>
            <xdr:cNvPr id="15514" name="Check Box 154" hidden="1">
              <a:extLst>
                <a:ext uri="{63B3BB69-23CF-44E3-9099-C40C66FF867C}">
                  <a14:compatExt spid="_x0000_s15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200025</xdr:colOff>
          <xdr:row>65</xdr:row>
          <xdr:rowOff>276225</xdr:rowOff>
        </xdr:from>
        <xdr:to>
          <xdr:col>2</xdr:col>
          <xdr:colOff>466725</xdr:colOff>
          <xdr:row>66</xdr:row>
          <xdr:rowOff>238125</xdr:rowOff>
        </xdr:to>
        <xdr:sp macro="" textlink="">
          <xdr:nvSpPr>
            <xdr:cNvPr id="15515" name="Check Box 155" hidden="1">
              <a:extLst>
                <a:ext uri="{63B3BB69-23CF-44E3-9099-C40C66FF867C}">
                  <a14:compatExt spid="_x0000_s15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65</xdr:row>
          <xdr:rowOff>276225</xdr:rowOff>
        </xdr:from>
        <xdr:to>
          <xdr:col>3</xdr:col>
          <xdr:colOff>466725</xdr:colOff>
          <xdr:row>66</xdr:row>
          <xdr:rowOff>238125</xdr:rowOff>
        </xdr:to>
        <xdr:sp macro="" textlink="">
          <xdr:nvSpPr>
            <xdr:cNvPr id="15516" name="Check Box 156" hidden="1">
              <a:extLst>
                <a:ext uri="{63B3BB69-23CF-44E3-9099-C40C66FF867C}">
                  <a14:compatExt spid="_x0000_s15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67</xdr:row>
          <xdr:rowOff>209550</xdr:rowOff>
        </xdr:from>
        <xdr:to>
          <xdr:col>2</xdr:col>
          <xdr:colOff>476250</xdr:colOff>
          <xdr:row>68</xdr:row>
          <xdr:rowOff>114300</xdr:rowOff>
        </xdr:to>
        <xdr:sp macro="" textlink="">
          <xdr:nvSpPr>
            <xdr:cNvPr id="15517" name="Check Box 157" hidden="1">
              <a:extLst>
                <a:ext uri="{63B3BB69-23CF-44E3-9099-C40C66FF867C}">
                  <a14:compatExt spid="_x0000_s15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67</xdr:row>
          <xdr:rowOff>209550</xdr:rowOff>
        </xdr:from>
        <xdr:to>
          <xdr:col>3</xdr:col>
          <xdr:colOff>476250</xdr:colOff>
          <xdr:row>68</xdr:row>
          <xdr:rowOff>114300</xdr:rowOff>
        </xdr:to>
        <xdr:sp macro="" textlink="">
          <xdr:nvSpPr>
            <xdr:cNvPr id="15518" name="Check Box 158" hidden="1">
              <a:extLst>
                <a:ext uri="{63B3BB69-23CF-44E3-9099-C40C66FF867C}">
                  <a14:compatExt spid="_x0000_s15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74</xdr:row>
          <xdr:rowOff>142875</xdr:rowOff>
        </xdr:from>
        <xdr:to>
          <xdr:col>2</xdr:col>
          <xdr:colOff>476250</xdr:colOff>
          <xdr:row>74</xdr:row>
          <xdr:rowOff>390525</xdr:rowOff>
        </xdr:to>
        <xdr:sp macro="" textlink="">
          <xdr:nvSpPr>
            <xdr:cNvPr id="15519" name="Check Box 159" hidden="1">
              <a:extLst>
                <a:ext uri="{63B3BB69-23CF-44E3-9099-C40C66FF867C}">
                  <a14:compatExt spid="_x0000_s15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74</xdr:row>
          <xdr:rowOff>142875</xdr:rowOff>
        </xdr:from>
        <xdr:to>
          <xdr:col>3</xdr:col>
          <xdr:colOff>476250</xdr:colOff>
          <xdr:row>74</xdr:row>
          <xdr:rowOff>390525</xdr:rowOff>
        </xdr:to>
        <xdr:sp macro="" textlink="">
          <xdr:nvSpPr>
            <xdr:cNvPr id="15520" name="Check Box 160" hidden="1">
              <a:extLst>
                <a:ext uri="{63B3BB69-23CF-44E3-9099-C40C66FF867C}">
                  <a14:compatExt spid="_x0000_s155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75</xdr:row>
          <xdr:rowOff>95250</xdr:rowOff>
        </xdr:from>
        <xdr:to>
          <xdr:col>2</xdr:col>
          <xdr:colOff>476250</xdr:colOff>
          <xdr:row>75</xdr:row>
          <xdr:rowOff>342900</xdr:rowOff>
        </xdr:to>
        <xdr:sp macro="" textlink="">
          <xdr:nvSpPr>
            <xdr:cNvPr id="15521" name="Check Box 161" hidden="1">
              <a:extLst>
                <a:ext uri="{63B3BB69-23CF-44E3-9099-C40C66FF867C}">
                  <a14:compatExt spid="_x0000_s15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75</xdr:row>
          <xdr:rowOff>95250</xdr:rowOff>
        </xdr:from>
        <xdr:to>
          <xdr:col>3</xdr:col>
          <xdr:colOff>476250</xdr:colOff>
          <xdr:row>75</xdr:row>
          <xdr:rowOff>342900</xdr:rowOff>
        </xdr:to>
        <xdr:sp macro="" textlink="">
          <xdr:nvSpPr>
            <xdr:cNvPr id="15522" name="Check Box 162" hidden="1">
              <a:extLst>
                <a:ext uri="{63B3BB69-23CF-44E3-9099-C40C66FF867C}">
                  <a14:compatExt spid="_x0000_s155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76</xdr:row>
          <xdr:rowOff>114300</xdr:rowOff>
        </xdr:from>
        <xdr:to>
          <xdr:col>2</xdr:col>
          <xdr:colOff>476250</xdr:colOff>
          <xdr:row>77</xdr:row>
          <xdr:rowOff>76200</xdr:rowOff>
        </xdr:to>
        <xdr:sp macro="" textlink="">
          <xdr:nvSpPr>
            <xdr:cNvPr id="15523" name="Check Box 163" hidden="1">
              <a:extLst>
                <a:ext uri="{63B3BB69-23CF-44E3-9099-C40C66FF867C}">
                  <a14:compatExt spid="_x0000_s155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76</xdr:row>
          <xdr:rowOff>114300</xdr:rowOff>
        </xdr:from>
        <xdr:to>
          <xdr:col>3</xdr:col>
          <xdr:colOff>476250</xdr:colOff>
          <xdr:row>77</xdr:row>
          <xdr:rowOff>76200</xdr:rowOff>
        </xdr:to>
        <xdr:sp macro="" textlink="">
          <xdr:nvSpPr>
            <xdr:cNvPr id="15524" name="Check Box 164" hidden="1">
              <a:extLst>
                <a:ext uri="{63B3BB69-23CF-44E3-9099-C40C66FF867C}">
                  <a14:compatExt spid="_x0000_s155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78</xdr:row>
          <xdr:rowOff>285750</xdr:rowOff>
        </xdr:from>
        <xdr:to>
          <xdr:col>2</xdr:col>
          <xdr:colOff>476250</xdr:colOff>
          <xdr:row>79</xdr:row>
          <xdr:rowOff>200025</xdr:rowOff>
        </xdr:to>
        <xdr:sp macro="" textlink="">
          <xdr:nvSpPr>
            <xdr:cNvPr id="15525" name="Check Box 165" hidden="1">
              <a:extLst>
                <a:ext uri="{63B3BB69-23CF-44E3-9099-C40C66FF867C}">
                  <a14:compatExt spid="_x0000_s155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78</xdr:row>
          <xdr:rowOff>285750</xdr:rowOff>
        </xdr:from>
        <xdr:to>
          <xdr:col>3</xdr:col>
          <xdr:colOff>476250</xdr:colOff>
          <xdr:row>79</xdr:row>
          <xdr:rowOff>200025</xdr:rowOff>
        </xdr:to>
        <xdr:sp macro="" textlink="">
          <xdr:nvSpPr>
            <xdr:cNvPr id="15526" name="Check Box 166" hidden="1">
              <a:extLst>
                <a:ext uri="{63B3BB69-23CF-44E3-9099-C40C66FF867C}">
                  <a14:compatExt spid="_x0000_s155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81</xdr:row>
          <xdr:rowOff>123825</xdr:rowOff>
        </xdr:from>
        <xdr:to>
          <xdr:col>2</xdr:col>
          <xdr:colOff>476250</xdr:colOff>
          <xdr:row>81</xdr:row>
          <xdr:rowOff>371475</xdr:rowOff>
        </xdr:to>
        <xdr:sp macro="" textlink="">
          <xdr:nvSpPr>
            <xdr:cNvPr id="15527" name="Check Box 167" hidden="1">
              <a:extLst>
                <a:ext uri="{63B3BB69-23CF-44E3-9099-C40C66FF867C}">
                  <a14:compatExt spid="_x0000_s155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81</xdr:row>
          <xdr:rowOff>123825</xdr:rowOff>
        </xdr:from>
        <xdr:to>
          <xdr:col>3</xdr:col>
          <xdr:colOff>476250</xdr:colOff>
          <xdr:row>81</xdr:row>
          <xdr:rowOff>371475</xdr:rowOff>
        </xdr:to>
        <xdr:sp macro="" textlink="">
          <xdr:nvSpPr>
            <xdr:cNvPr id="15528" name="Check Box 168" hidden="1">
              <a:extLst>
                <a:ext uri="{63B3BB69-23CF-44E3-9099-C40C66FF867C}">
                  <a14:compatExt spid="_x0000_s155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82</xdr:row>
          <xdr:rowOff>123825</xdr:rowOff>
        </xdr:from>
        <xdr:to>
          <xdr:col>2</xdr:col>
          <xdr:colOff>476250</xdr:colOff>
          <xdr:row>82</xdr:row>
          <xdr:rowOff>371475</xdr:rowOff>
        </xdr:to>
        <xdr:sp macro="" textlink="">
          <xdr:nvSpPr>
            <xdr:cNvPr id="15529" name="Check Box 169" hidden="1">
              <a:extLst>
                <a:ext uri="{63B3BB69-23CF-44E3-9099-C40C66FF867C}">
                  <a14:compatExt spid="_x0000_s15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82</xdr:row>
          <xdr:rowOff>123825</xdr:rowOff>
        </xdr:from>
        <xdr:to>
          <xdr:col>3</xdr:col>
          <xdr:colOff>476250</xdr:colOff>
          <xdr:row>82</xdr:row>
          <xdr:rowOff>371475</xdr:rowOff>
        </xdr:to>
        <xdr:sp macro="" textlink="">
          <xdr:nvSpPr>
            <xdr:cNvPr id="15530" name="Check Box 170" hidden="1">
              <a:extLst>
                <a:ext uri="{63B3BB69-23CF-44E3-9099-C40C66FF867C}">
                  <a14:compatExt spid="_x0000_s15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83</xdr:row>
          <xdr:rowOff>104775</xdr:rowOff>
        </xdr:from>
        <xdr:to>
          <xdr:col>2</xdr:col>
          <xdr:colOff>476250</xdr:colOff>
          <xdr:row>83</xdr:row>
          <xdr:rowOff>352425</xdr:rowOff>
        </xdr:to>
        <xdr:sp macro="" textlink="">
          <xdr:nvSpPr>
            <xdr:cNvPr id="15531" name="Check Box 171" hidden="1">
              <a:extLst>
                <a:ext uri="{63B3BB69-23CF-44E3-9099-C40C66FF867C}">
                  <a14:compatExt spid="_x0000_s155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83</xdr:row>
          <xdr:rowOff>104775</xdr:rowOff>
        </xdr:from>
        <xdr:to>
          <xdr:col>3</xdr:col>
          <xdr:colOff>476250</xdr:colOff>
          <xdr:row>83</xdr:row>
          <xdr:rowOff>352425</xdr:rowOff>
        </xdr:to>
        <xdr:sp macro="" textlink="">
          <xdr:nvSpPr>
            <xdr:cNvPr id="15532" name="Check Box 172" hidden="1">
              <a:extLst>
                <a:ext uri="{63B3BB69-23CF-44E3-9099-C40C66FF867C}">
                  <a14:compatExt spid="_x0000_s155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84</xdr:row>
          <xdr:rowOff>247650</xdr:rowOff>
        </xdr:from>
        <xdr:to>
          <xdr:col>2</xdr:col>
          <xdr:colOff>476250</xdr:colOff>
          <xdr:row>85</xdr:row>
          <xdr:rowOff>209550</xdr:rowOff>
        </xdr:to>
        <xdr:sp macro="" textlink="">
          <xdr:nvSpPr>
            <xdr:cNvPr id="15533" name="Check Box 173" hidden="1">
              <a:extLst>
                <a:ext uri="{63B3BB69-23CF-44E3-9099-C40C66FF867C}">
                  <a14:compatExt spid="_x0000_s155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84</xdr:row>
          <xdr:rowOff>247650</xdr:rowOff>
        </xdr:from>
        <xdr:to>
          <xdr:col>3</xdr:col>
          <xdr:colOff>476250</xdr:colOff>
          <xdr:row>85</xdr:row>
          <xdr:rowOff>209550</xdr:rowOff>
        </xdr:to>
        <xdr:sp macro="" textlink="">
          <xdr:nvSpPr>
            <xdr:cNvPr id="15534" name="Check Box 174" hidden="1">
              <a:extLst>
                <a:ext uri="{63B3BB69-23CF-44E3-9099-C40C66FF867C}">
                  <a14:compatExt spid="_x0000_s155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86</xdr:row>
          <xdr:rowOff>123825</xdr:rowOff>
        </xdr:from>
        <xdr:to>
          <xdr:col>2</xdr:col>
          <xdr:colOff>476250</xdr:colOff>
          <xdr:row>86</xdr:row>
          <xdr:rowOff>371475</xdr:rowOff>
        </xdr:to>
        <xdr:sp macro="" textlink="">
          <xdr:nvSpPr>
            <xdr:cNvPr id="15535" name="Check Box 175" hidden="1">
              <a:extLst>
                <a:ext uri="{63B3BB69-23CF-44E3-9099-C40C66FF867C}">
                  <a14:compatExt spid="_x0000_s155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86</xdr:row>
          <xdr:rowOff>123825</xdr:rowOff>
        </xdr:from>
        <xdr:to>
          <xdr:col>3</xdr:col>
          <xdr:colOff>476250</xdr:colOff>
          <xdr:row>86</xdr:row>
          <xdr:rowOff>371475</xdr:rowOff>
        </xdr:to>
        <xdr:sp macro="" textlink="">
          <xdr:nvSpPr>
            <xdr:cNvPr id="15536" name="Check Box 176" hidden="1">
              <a:extLst>
                <a:ext uri="{63B3BB69-23CF-44E3-9099-C40C66FF867C}">
                  <a14:compatExt spid="_x0000_s155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87</xdr:row>
          <xdr:rowOff>152400</xdr:rowOff>
        </xdr:from>
        <xdr:to>
          <xdr:col>2</xdr:col>
          <xdr:colOff>476250</xdr:colOff>
          <xdr:row>87</xdr:row>
          <xdr:rowOff>400050</xdr:rowOff>
        </xdr:to>
        <xdr:sp macro="" textlink="">
          <xdr:nvSpPr>
            <xdr:cNvPr id="15537" name="Check Box 177" hidden="1">
              <a:extLst>
                <a:ext uri="{63B3BB69-23CF-44E3-9099-C40C66FF867C}">
                  <a14:compatExt spid="_x0000_s155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87</xdr:row>
          <xdr:rowOff>152400</xdr:rowOff>
        </xdr:from>
        <xdr:to>
          <xdr:col>3</xdr:col>
          <xdr:colOff>476250</xdr:colOff>
          <xdr:row>87</xdr:row>
          <xdr:rowOff>400050</xdr:rowOff>
        </xdr:to>
        <xdr:sp macro="" textlink="">
          <xdr:nvSpPr>
            <xdr:cNvPr id="15538" name="Check Box 178" hidden="1">
              <a:extLst>
                <a:ext uri="{63B3BB69-23CF-44E3-9099-C40C66FF867C}">
                  <a14:compatExt spid="_x0000_s155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91</xdr:row>
          <xdr:rowOff>142875</xdr:rowOff>
        </xdr:from>
        <xdr:to>
          <xdr:col>2</xdr:col>
          <xdr:colOff>476250</xdr:colOff>
          <xdr:row>91</xdr:row>
          <xdr:rowOff>390525</xdr:rowOff>
        </xdr:to>
        <xdr:sp macro="" textlink="">
          <xdr:nvSpPr>
            <xdr:cNvPr id="15539" name="Check Box 179" hidden="1">
              <a:extLst>
                <a:ext uri="{63B3BB69-23CF-44E3-9099-C40C66FF867C}">
                  <a14:compatExt spid="_x0000_s15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91</xdr:row>
          <xdr:rowOff>142875</xdr:rowOff>
        </xdr:from>
        <xdr:to>
          <xdr:col>3</xdr:col>
          <xdr:colOff>476250</xdr:colOff>
          <xdr:row>91</xdr:row>
          <xdr:rowOff>390525</xdr:rowOff>
        </xdr:to>
        <xdr:sp macro="" textlink="">
          <xdr:nvSpPr>
            <xdr:cNvPr id="15540" name="Check Box 180" hidden="1">
              <a:extLst>
                <a:ext uri="{63B3BB69-23CF-44E3-9099-C40C66FF867C}">
                  <a14:compatExt spid="_x0000_s15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92</xdr:row>
          <xdr:rowOff>142875</xdr:rowOff>
        </xdr:from>
        <xdr:to>
          <xdr:col>2</xdr:col>
          <xdr:colOff>476250</xdr:colOff>
          <xdr:row>92</xdr:row>
          <xdr:rowOff>390525</xdr:rowOff>
        </xdr:to>
        <xdr:sp macro="" textlink="">
          <xdr:nvSpPr>
            <xdr:cNvPr id="15541" name="Check Box 181" hidden="1">
              <a:extLst>
                <a:ext uri="{63B3BB69-23CF-44E3-9099-C40C66FF867C}">
                  <a14:compatExt spid="_x0000_s15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92</xdr:row>
          <xdr:rowOff>142875</xdr:rowOff>
        </xdr:from>
        <xdr:to>
          <xdr:col>3</xdr:col>
          <xdr:colOff>476250</xdr:colOff>
          <xdr:row>92</xdr:row>
          <xdr:rowOff>390525</xdr:rowOff>
        </xdr:to>
        <xdr:sp macro="" textlink="">
          <xdr:nvSpPr>
            <xdr:cNvPr id="15542" name="Check Box 182" hidden="1">
              <a:extLst>
                <a:ext uri="{63B3BB69-23CF-44E3-9099-C40C66FF867C}">
                  <a14:compatExt spid="_x0000_s15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93</xdr:row>
          <xdr:rowOff>266700</xdr:rowOff>
        </xdr:from>
        <xdr:to>
          <xdr:col>2</xdr:col>
          <xdr:colOff>476250</xdr:colOff>
          <xdr:row>94</xdr:row>
          <xdr:rowOff>85725</xdr:rowOff>
        </xdr:to>
        <xdr:sp macro="" textlink="">
          <xdr:nvSpPr>
            <xdr:cNvPr id="15543" name="Check Box 183" hidden="1">
              <a:extLst>
                <a:ext uri="{63B3BB69-23CF-44E3-9099-C40C66FF867C}">
                  <a14:compatExt spid="_x0000_s15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93</xdr:row>
          <xdr:rowOff>266700</xdr:rowOff>
        </xdr:from>
        <xdr:to>
          <xdr:col>3</xdr:col>
          <xdr:colOff>476250</xdr:colOff>
          <xdr:row>94</xdr:row>
          <xdr:rowOff>85725</xdr:rowOff>
        </xdr:to>
        <xdr:sp macro="" textlink="">
          <xdr:nvSpPr>
            <xdr:cNvPr id="15544" name="Check Box 184" hidden="1">
              <a:extLst>
                <a:ext uri="{63B3BB69-23CF-44E3-9099-C40C66FF867C}">
                  <a14:compatExt spid="_x0000_s15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95</xdr:row>
          <xdr:rowOff>142875</xdr:rowOff>
        </xdr:from>
        <xdr:to>
          <xdr:col>2</xdr:col>
          <xdr:colOff>476250</xdr:colOff>
          <xdr:row>95</xdr:row>
          <xdr:rowOff>390525</xdr:rowOff>
        </xdr:to>
        <xdr:sp macro="" textlink="">
          <xdr:nvSpPr>
            <xdr:cNvPr id="15545" name="Check Box 185" hidden="1">
              <a:extLst>
                <a:ext uri="{63B3BB69-23CF-44E3-9099-C40C66FF867C}">
                  <a14:compatExt spid="_x0000_s15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95</xdr:row>
          <xdr:rowOff>142875</xdr:rowOff>
        </xdr:from>
        <xdr:to>
          <xdr:col>3</xdr:col>
          <xdr:colOff>476250</xdr:colOff>
          <xdr:row>95</xdr:row>
          <xdr:rowOff>390525</xdr:rowOff>
        </xdr:to>
        <xdr:sp macro="" textlink="">
          <xdr:nvSpPr>
            <xdr:cNvPr id="15546" name="Check Box 186" hidden="1">
              <a:extLst>
                <a:ext uri="{63B3BB69-23CF-44E3-9099-C40C66FF867C}">
                  <a14:compatExt spid="_x0000_s15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96</xdr:row>
          <xdr:rowOff>123825</xdr:rowOff>
        </xdr:from>
        <xdr:to>
          <xdr:col>2</xdr:col>
          <xdr:colOff>476250</xdr:colOff>
          <xdr:row>96</xdr:row>
          <xdr:rowOff>371475</xdr:rowOff>
        </xdr:to>
        <xdr:sp macro="" textlink="">
          <xdr:nvSpPr>
            <xdr:cNvPr id="15547" name="Check Box 187" hidden="1">
              <a:extLst>
                <a:ext uri="{63B3BB69-23CF-44E3-9099-C40C66FF867C}">
                  <a14:compatExt spid="_x0000_s155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96</xdr:row>
          <xdr:rowOff>123825</xdr:rowOff>
        </xdr:from>
        <xdr:to>
          <xdr:col>3</xdr:col>
          <xdr:colOff>476250</xdr:colOff>
          <xdr:row>96</xdr:row>
          <xdr:rowOff>371475</xdr:rowOff>
        </xdr:to>
        <xdr:sp macro="" textlink="">
          <xdr:nvSpPr>
            <xdr:cNvPr id="15548" name="Check Box 188" hidden="1">
              <a:extLst>
                <a:ext uri="{63B3BB69-23CF-44E3-9099-C40C66FF867C}">
                  <a14:compatExt spid="_x0000_s15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209550</xdr:colOff>
          <xdr:row>97</xdr:row>
          <xdr:rowOff>142875</xdr:rowOff>
        </xdr:from>
        <xdr:to>
          <xdr:col>2</xdr:col>
          <xdr:colOff>476250</xdr:colOff>
          <xdr:row>97</xdr:row>
          <xdr:rowOff>390525</xdr:rowOff>
        </xdr:to>
        <xdr:sp macro="" textlink="">
          <xdr:nvSpPr>
            <xdr:cNvPr id="15549" name="Check Box 189" hidden="1">
              <a:extLst>
                <a:ext uri="{63B3BB69-23CF-44E3-9099-C40C66FF867C}">
                  <a14:compatExt spid="_x0000_s15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97</xdr:row>
          <xdr:rowOff>142875</xdr:rowOff>
        </xdr:from>
        <xdr:to>
          <xdr:col>3</xdr:col>
          <xdr:colOff>476250</xdr:colOff>
          <xdr:row>97</xdr:row>
          <xdr:rowOff>390525</xdr:rowOff>
        </xdr:to>
        <xdr:sp macro="" textlink="">
          <xdr:nvSpPr>
            <xdr:cNvPr id="15550" name="Check Box 190" hidden="1">
              <a:extLst>
                <a:ext uri="{63B3BB69-23CF-44E3-9099-C40C66FF867C}">
                  <a14:compatExt spid="_x0000_s155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3.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2.xml"/><Relationship Id="rId18" Type="http://schemas.openxmlformats.org/officeDocument/2006/relationships/ctrlProp" Target="../ctrlProps/ctrlProp17.xml"/><Relationship Id="rId26" Type="http://schemas.openxmlformats.org/officeDocument/2006/relationships/ctrlProp" Target="../ctrlProps/ctrlProp25.xml"/><Relationship Id="rId39" Type="http://schemas.openxmlformats.org/officeDocument/2006/relationships/ctrlProp" Target="../ctrlProps/ctrlProp38.xml"/><Relationship Id="rId21" Type="http://schemas.openxmlformats.org/officeDocument/2006/relationships/ctrlProp" Target="../ctrlProps/ctrlProp20.xml"/><Relationship Id="rId34" Type="http://schemas.openxmlformats.org/officeDocument/2006/relationships/ctrlProp" Target="../ctrlProps/ctrlProp33.xml"/><Relationship Id="rId42" Type="http://schemas.openxmlformats.org/officeDocument/2006/relationships/ctrlProp" Target="../ctrlProps/ctrlProp41.xml"/><Relationship Id="rId47" Type="http://schemas.openxmlformats.org/officeDocument/2006/relationships/ctrlProp" Target="../ctrlProps/ctrlProp46.xml"/><Relationship Id="rId50" Type="http://schemas.openxmlformats.org/officeDocument/2006/relationships/ctrlProp" Target="../ctrlProps/ctrlProp49.xml"/><Relationship Id="rId55" Type="http://schemas.openxmlformats.org/officeDocument/2006/relationships/ctrlProp" Target="../ctrlProps/ctrlProp54.xml"/><Relationship Id="rId63" Type="http://schemas.openxmlformats.org/officeDocument/2006/relationships/ctrlProp" Target="../ctrlProps/ctrlProp62.xml"/><Relationship Id="rId68" Type="http://schemas.openxmlformats.org/officeDocument/2006/relationships/ctrlProp" Target="../ctrlProps/ctrlProp67.xml"/><Relationship Id="rId7" Type="http://schemas.openxmlformats.org/officeDocument/2006/relationships/ctrlProp" Target="../ctrlProps/ctrlProp6.xml"/><Relationship Id="rId2" Type="http://schemas.openxmlformats.org/officeDocument/2006/relationships/drawing" Target="../drawings/drawing2.xml"/><Relationship Id="rId16" Type="http://schemas.openxmlformats.org/officeDocument/2006/relationships/ctrlProp" Target="../ctrlProps/ctrlProp15.xml"/><Relationship Id="rId29" Type="http://schemas.openxmlformats.org/officeDocument/2006/relationships/ctrlProp" Target="../ctrlProps/ctrlProp28.xml"/><Relationship Id="rId1" Type="http://schemas.openxmlformats.org/officeDocument/2006/relationships/printerSettings" Target="../printerSettings/printerSettings2.bin"/><Relationship Id="rId6" Type="http://schemas.openxmlformats.org/officeDocument/2006/relationships/ctrlProp" Target="../ctrlProps/ctrlProp5.xml"/><Relationship Id="rId11" Type="http://schemas.openxmlformats.org/officeDocument/2006/relationships/ctrlProp" Target="../ctrlProps/ctrlProp10.xml"/><Relationship Id="rId24" Type="http://schemas.openxmlformats.org/officeDocument/2006/relationships/ctrlProp" Target="../ctrlProps/ctrlProp23.xml"/><Relationship Id="rId32" Type="http://schemas.openxmlformats.org/officeDocument/2006/relationships/ctrlProp" Target="../ctrlProps/ctrlProp31.xml"/><Relationship Id="rId37" Type="http://schemas.openxmlformats.org/officeDocument/2006/relationships/ctrlProp" Target="../ctrlProps/ctrlProp36.xml"/><Relationship Id="rId40" Type="http://schemas.openxmlformats.org/officeDocument/2006/relationships/ctrlProp" Target="../ctrlProps/ctrlProp39.xml"/><Relationship Id="rId45" Type="http://schemas.openxmlformats.org/officeDocument/2006/relationships/ctrlProp" Target="../ctrlProps/ctrlProp44.xml"/><Relationship Id="rId53" Type="http://schemas.openxmlformats.org/officeDocument/2006/relationships/ctrlProp" Target="../ctrlProps/ctrlProp52.xml"/><Relationship Id="rId58" Type="http://schemas.openxmlformats.org/officeDocument/2006/relationships/ctrlProp" Target="../ctrlProps/ctrlProp57.xml"/><Relationship Id="rId66" Type="http://schemas.openxmlformats.org/officeDocument/2006/relationships/ctrlProp" Target="../ctrlProps/ctrlProp65.xml"/><Relationship Id="rId5" Type="http://schemas.openxmlformats.org/officeDocument/2006/relationships/ctrlProp" Target="../ctrlProps/ctrlProp4.xml"/><Relationship Id="rId15" Type="http://schemas.openxmlformats.org/officeDocument/2006/relationships/ctrlProp" Target="../ctrlProps/ctrlProp14.xml"/><Relationship Id="rId23" Type="http://schemas.openxmlformats.org/officeDocument/2006/relationships/ctrlProp" Target="../ctrlProps/ctrlProp22.xml"/><Relationship Id="rId28" Type="http://schemas.openxmlformats.org/officeDocument/2006/relationships/ctrlProp" Target="../ctrlProps/ctrlProp27.xml"/><Relationship Id="rId36" Type="http://schemas.openxmlformats.org/officeDocument/2006/relationships/ctrlProp" Target="../ctrlProps/ctrlProp35.xml"/><Relationship Id="rId49" Type="http://schemas.openxmlformats.org/officeDocument/2006/relationships/ctrlProp" Target="../ctrlProps/ctrlProp48.xml"/><Relationship Id="rId57" Type="http://schemas.openxmlformats.org/officeDocument/2006/relationships/ctrlProp" Target="../ctrlProps/ctrlProp56.xml"/><Relationship Id="rId61" Type="http://schemas.openxmlformats.org/officeDocument/2006/relationships/ctrlProp" Target="../ctrlProps/ctrlProp60.xml"/><Relationship Id="rId10" Type="http://schemas.openxmlformats.org/officeDocument/2006/relationships/ctrlProp" Target="../ctrlProps/ctrlProp9.xml"/><Relationship Id="rId19" Type="http://schemas.openxmlformats.org/officeDocument/2006/relationships/ctrlProp" Target="../ctrlProps/ctrlProp18.xml"/><Relationship Id="rId31" Type="http://schemas.openxmlformats.org/officeDocument/2006/relationships/ctrlProp" Target="../ctrlProps/ctrlProp30.xml"/><Relationship Id="rId44" Type="http://schemas.openxmlformats.org/officeDocument/2006/relationships/ctrlProp" Target="../ctrlProps/ctrlProp43.xml"/><Relationship Id="rId52" Type="http://schemas.openxmlformats.org/officeDocument/2006/relationships/ctrlProp" Target="../ctrlProps/ctrlProp51.xml"/><Relationship Id="rId60" Type="http://schemas.openxmlformats.org/officeDocument/2006/relationships/ctrlProp" Target="../ctrlProps/ctrlProp59.xml"/><Relationship Id="rId65" Type="http://schemas.openxmlformats.org/officeDocument/2006/relationships/ctrlProp" Target="../ctrlProps/ctrlProp64.xml"/><Relationship Id="rId4" Type="http://schemas.openxmlformats.org/officeDocument/2006/relationships/vmlDrawing" Target="../drawings/vmlDrawing4.vml"/><Relationship Id="rId9" Type="http://schemas.openxmlformats.org/officeDocument/2006/relationships/ctrlProp" Target="../ctrlProps/ctrlProp8.xml"/><Relationship Id="rId14" Type="http://schemas.openxmlformats.org/officeDocument/2006/relationships/ctrlProp" Target="../ctrlProps/ctrlProp13.xml"/><Relationship Id="rId22" Type="http://schemas.openxmlformats.org/officeDocument/2006/relationships/ctrlProp" Target="../ctrlProps/ctrlProp21.xml"/><Relationship Id="rId27" Type="http://schemas.openxmlformats.org/officeDocument/2006/relationships/ctrlProp" Target="../ctrlProps/ctrlProp26.xml"/><Relationship Id="rId30" Type="http://schemas.openxmlformats.org/officeDocument/2006/relationships/ctrlProp" Target="../ctrlProps/ctrlProp29.xml"/><Relationship Id="rId35" Type="http://schemas.openxmlformats.org/officeDocument/2006/relationships/ctrlProp" Target="../ctrlProps/ctrlProp34.xml"/><Relationship Id="rId43" Type="http://schemas.openxmlformats.org/officeDocument/2006/relationships/ctrlProp" Target="../ctrlProps/ctrlProp42.xml"/><Relationship Id="rId48" Type="http://schemas.openxmlformats.org/officeDocument/2006/relationships/ctrlProp" Target="../ctrlProps/ctrlProp47.xml"/><Relationship Id="rId56" Type="http://schemas.openxmlformats.org/officeDocument/2006/relationships/ctrlProp" Target="../ctrlProps/ctrlProp55.xml"/><Relationship Id="rId64" Type="http://schemas.openxmlformats.org/officeDocument/2006/relationships/ctrlProp" Target="../ctrlProps/ctrlProp63.xml"/><Relationship Id="rId8" Type="http://schemas.openxmlformats.org/officeDocument/2006/relationships/ctrlProp" Target="../ctrlProps/ctrlProp7.xml"/><Relationship Id="rId51" Type="http://schemas.openxmlformats.org/officeDocument/2006/relationships/ctrlProp" Target="../ctrlProps/ctrlProp50.xml"/><Relationship Id="rId3" Type="http://schemas.openxmlformats.org/officeDocument/2006/relationships/vmlDrawing" Target="../drawings/vmlDrawing3.vml"/><Relationship Id="rId12" Type="http://schemas.openxmlformats.org/officeDocument/2006/relationships/ctrlProp" Target="../ctrlProps/ctrlProp11.xml"/><Relationship Id="rId17" Type="http://schemas.openxmlformats.org/officeDocument/2006/relationships/ctrlProp" Target="../ctrlProps/ctrlProp16.xml"/><Relationship Id="rId25" Type="http://schemas.openxmlformats.org/officeDocument/2006/relationships/ctrlProp" Target="../ctrlProps/ctrlProp24.xml"/><Relationship Id="rId33" Type="http://schemas.openxmlformats.org/officeDocument/2006/relationships/ctrlProp" Target="../ctrlProps/ctrlProp32.xml"/><Relationship Id="rId38" Type="http://schemas.openxmlformats.org/officeDocument/2006/relationships/ctrlProp" Target="../ctrlProps/ctrlProp37.xml"/><Relationship Id="rId46" Type="http://schemas.openxmlformats.org/officeDocument/2006/relationships/ctrlProp" Target="../ctrlProps/ctrlProp45.xml"/><Relationship Id="rId59" Type="http://schemas.openxmlformats.org/officeDocument/2006/relationships/ctrlProp" Target="../ctrlProps/ctrlProp58.xml"/><Relationship Id="rId67" Type="http://schemas.openxmlformats.org/officeDocument/2006/relationships/ctrlProp" Target="../ctrlProps/ctrlProp66.xml"/><Relationship Id="rId20" Type="http://schemas.openxmlformats.org/officeDocument/2006/relationships/ctrlProp" Target="../ctrlProps/ctrlProp19.xml"/><Relationship Id="rId41" Type="http://schemas.openxmlformats.org/officeDocument/2006/relationships/ctrlProp" Target="../ctrlProps/ctrlProp40.xml"/><Relationship Id="rId54" Type="http://schemas.openxmlformats.org/officeDocument/2006/relationships/ctrlProp" Target="../ctrlProps/ctrlProp53.xml"/><Relationship Id="rId62" Type="http://schemas.openxmlformats.org/officeDocument/2006/relationships/ctrlProp" Target="../ctrlProps/ctrlProp6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1.xml"/><Relationship Id="rId13" Type="http://schemas.openxmlformats.org/officeDocument/2006/relationships/ctrlProp" Target="../ctrlProps/ctrlProp76.xml"/><Relationship Id="rId18" Type="http://schemas.openxmlformats.org/officeDocument/2006/relationships/ctrlProp" Target="../ctrlProps/ctrlProp81.xml"/><Relationship Id="rId26" Type="http://schemas.openxmlformats.org/officeDocument/2006/relationships/ctrlProp" Target="../ctrlProps/ctrlProp89.xml"/><Relationship Id="rId39" Type="http://schemas.openxmlformats.org/officeDocument/2006/relationships/ctrlProp" Target="../ctrlProps/ctrlProp102.xml"/><Relationship Id="rId3" Type="http://schemas.openxmlformats.org/officeDocument/2006/relationships/vmlDrawing" Target="../drawings/vmlDrawing5.vml"/><Relationship Id="rId21" Type="http://schemas.openxmlformats.org/officeDocument/2006/relationships/ctrlProp" Target="../ctrlProps/ctrlProp84.xml"/><Relationship Id="rId34" Type="http://schemas.openxmlformats.org/officeDocument/2006/relationships/ctrlProp" Target="../ctrlProps/ctrlProp97.xml"/><Relationship Id="rId7" Type="http://schemas.openxmlformats.org/officeDocument/2006/relationships/ctrlProp" Target="../ctrlProps/ctrlProp70.xml"/><Relationship Id="rId12" Type="http://schemas.openxmlformats.org/officeDocument/2006/relationships/ctrlProp" Target="../ctrlProps/ctrlProp75.xml"/><Relationship Id="rId17" Type="http://schemas.openxmlformats.org/officeDocument/2006/relationships/ctrlProp" Target="../ctrlProps/ctrlProp80.xml"/><Relationship Id="rId25" Type="http://schemas.openxmlformats.org/officeDocument/2006/relationships/ctrlProp" Target="../ctrlProps/ctrlProp88.xml"/><Relationship Id="rId33" Type="http://schemas.openxmlformats.org/officeDocument/2006/relationships/ctrlProp" Target="../ctrlProps/ctrlProp96.xml"/><Relationship Id="rId38" Type="http://schemas.openxmlformats.org/officeDocument/2006/relationships/ctrlProp" Target="../ctrlProps/ctrlProp101.xml"/><Relationship Id="rId2" Type="http://schemas.openxmlformats.org/officeDocument/2006/relationships/drawing" Target="../drawings/drawing3.xml"/><Relationship Id="rId16" Type="http://schemas.openxmlformats.org/officeDocument/2006/relationships/ctrlProp" Target="../ctrlProps/ctrlProp79.xml"/><Relationship Id="rId20" Type="http://schemas.openxmlformats.org/officeDocument/2006/relationships/ctrlProp" Target="../ctrlProps/ctrlProp83.xml"/><Relationship Id="rId29" Type="http://schemas.openxmlformats.org/officeDocument/2006/relationships/ctrlProp" Target="../ctrlProps/ctrlProp92.xml"/><Relationship Id="rId1" Type="http://schemas.openxmlformats.org/officeDocument/2006/relationships/printerSettings" Target="../printerSettings/printerSettings3.bin"/><Relationship Id="rId6" Type="http://schemas.openxmlformats.org/officeDocument/2006/relationships/ctrlProp" Target="../ctrlProps/ctrlProp69.xml"/><Relationship Id="rId11" Type="http://schemas.openxmlformats.org/officeDocument/2006/relationships/ctrlProp" Target="../ctrlProps/ctrlProp74.xml"/><Relationship Id="rId24" Type="http://schemas.openxmlformats.org/officeDocument/2006/relationships/ctrlProp" Target="../ctrlProps/ctrlProp87.xml"/><Relationship Id="rId32" Type="http://schemas.openxmlformats.org/officeDocument/2006/relationships/ctrlProp" Target="../ctrlProps/ctrlProp95.xml"/><Relationship Id="rId37" Type="http://schemas.openxmlformats.org/officeDocument/2006/relationships/ctrlProp" Target="../ctrlProps/ctrlProp100.xml"/><Relationship Id="rId5" Type="http://schemas.openxmlformats.org/officeDocument/2006/relationships/ctrlProp" Target="../ctrlProps/ctrlProp68.xml"/><Relationship Id="rId15" Type="http://schemas.openxmlformats.org/officeDocument/2006/relationships/ctrlProp" Target="../ctrlProps/ctrlProp78.xml"/><Relationship Id="rId23" Type="http://schemas.openxmlformats.org/officeDocument/2006/relationships/ctrlProp" Target="../ctrlProps/ctrlProp86.xml"/><Relationship Id="rId28" Type="http://schemas.openxmlformats.org/officeDocument/2006/relationships/ctrlProp" Target="../ctrlProps/ctrlProp91.xml"/><Relationship Id="rId36" Type="http://schemas.openxmlformats.org/officeDocument/2006/relationships/ctrlProp" Target="../ctrlProps/ctrlProp99.xml"/><Relationship Id="rId10" Type="http://schemas.openxmlformats.org/officeDocument/2006/relationships/ctrlProp" Target="../ctrlProps/ctrlProp73.xml"/><Relationship Id="rId19" Type="http://schemas.openxmlformats.org/officeDocument/2006/relationships/ctrlProp" Target="../ctrlProps/ctrlProp82.xml"/><Relationship Id="rId31" Type="http://schemas.openxmlformats.org/officeDocument/2006/relationships/ctrlProp" Target="../ctrlProps/ctrlProp94.xml"/><Relationship Id="rId4" Type="http://schemas.openxmlformats.org/officeDocument/2006/relationships/vmlDrawing" Target="../drawings/vmlDrawing6.vml"/><Relationship Id="rId9" Type="http://schemas.openxmlformats.org/officeDocument/2006/relationships/ctrlProp" Target="../ctrlProps/ctrlProp72.xml"/><Relationship Id="rId14" Type="http://schemas.openxmlformats.org/officeDocument/2006/relationships/ctrlProp" Target="../ctrlProps/ctrlProp77.xml"/><Relationship Id="rId22" Type="http://schemas.openxmlformats.org/officeDocument/2006/relationships/ctrlProp" Target="../ctrlProps/ctrlProp85.xml"/><Relationship Id="rId27" Type="http://schemas.openxmlformats.org/officeDocument/2006/relationships/ctrlProp" Target="../ctrlProps/ctrlProp90.xml"/><Relationship Id="rId30" Type="http://schemas.openxmlformats.org/officeDocument/2006/relationships/ctrlProp" Target="../ctrlProps/ctrlProp93.xml"/><Relationship Id="rId35" Type="http://schemas.openxmlformats.org/officeDocument/2006/relationships/ctrlProp" Target="../ctrlProps/ctrlProp98.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6.xml"/><Relationship Id="rId13" Type="http://schemas.openxmlformats.org/officeDocument/2006/relationships/ctrlProp" Target="../ctrlProps/ctrlProp111.xml"/><Relationship Id="rId18" Type="http://schemas.openxmlformats.org/officeDocument/2006/relationships/ctrlProp" Target="../ctrlProps/ctrlProp116.xml"/><Relationship Id="rId26" Type="http://schemas.openxmlformats.org/officeDocument/2006/relationships/ctrlProp" Target="../ctrlProps/ctrlProp124.xml"/><Relationship Id="rId3" Type="http://schemas.openxmlformats.org/officeDocument/2006/relationships/vmlDrawing" Target="../drawings/vmlDrawing7.vml"/><Relationship Id="rId21" Type="http://schemas.openxmlformats.org/officeDocument/2006/relationships/ctrlProp" Target="../ctrlProps/ctrlProp119.xml"/><Relationship Id="rId34" Type="http://schemas.openxmlformats.org/officeDocument/2006/relationships/ctrlProp" Target="../ctrlProps/ctrlProp132.xml"/><Relationship Id="rId7" Type="http://schemas.openxmlformats.org/officeDocument/2006/relationships/ctrlProp" Target="../ctrlProps/ctrlProp105.xml"/><Relationship Id="rId12" Type="http://schemas.openxmlformats.org/officeDocument/2006/relationships/ctrlProp" Target="../ctrlProps/ctrlProp110.xml"/><Relationship Id="rId17" Type="http://schemas.openxmlformats.org/officeDocument/2006/relationships/ctrlProp" Target="../ctrlProps/ctrlProp115.xml"/><Relationship Id="rId25" Type="http://schemas.openxmlformats.org/officeDocument/2006/relationships/ctrlProp" Target="../ctrlProps/ctrlProp123.xml"/><Relationship Id="rId33" Type="http://schemas.openxmlformats.org/officeDocument/2006/relationships/ctrlProp" Target="../ctrlProps/ctrlProp131.xml"/><Relationship Id="rId2" Type="http://schemas.openxmlformats.org/officeDocument/2006/relationships/drawing" Target="../drawings/drawing4.xml"/><Relationship Id="rId16" Type="http://schemas.openxmlformats.org/officeDocument/2006/relationships/ctrlProp" Target="../ctrlProps/ctrlProp114.xml"/><Relationship Id="rId20" Type="http://schemas.openxmlformats.org/officeDocument/2006/relationships/ctrlProp" Target="../ctrlProps/ctrlProp118.xml"/><Relationship Id="rId29" Type="http://schemas.openxmlformats.org/officeDocument/2006/relationships/ctrlProp" Target="../ctrlProps/ctrlProp127.xml"/><Relationship Id="rId1" Type="http://schemas.openxmlformats.org/officeDocument/2006/relationships/printerSettings" Target="../printerSettings/printerSettings4.bin"/><Relationship Id="rId6" Type="http://schemas.openxmlformats.org/officeDocument/2006/relationships/ctrlProp" Target="../ctrlProps/ctrlProp104.xml"/><Relationship Id="rId11" Type="http://schemas.openxmlformats.org/officeDocument/2006/relationships/ctrlProp" Target="../ctrlProps/ctrlProp109.xml"/><Relationship Id="rId24" Type="http://schemas.openxmlformats.org/officeDocument/2006/relationships/ctrlProp" Target="../ctrlProps/ctrlProp122.xml"/><Relationship Id="rId32" Type="http://schemas.openxmlformats.org/officeDocument/2006/relationships/ctrlProp" Target="../ctrlProps/ctrlProp130.xml"/><Relationship Id="rId5" Type="http://schemas.openxmlformats.org/officeDocument/2006/relationships/ctrlProp" Target="../ctrlProps/ctrlProp103.xml"/><Relationship Id="rId15" Type="http://schemas.openxmlformats.org/officeDocument/2006/relationships/ctrlProp" Target="../ctrlProps/ctrlProp113.xml"/><Relationship Id="rId23" Type="http://schemas.openxmlformats.org/officeDocument/2006/relationships/ctrlProp" Target="../ctrlProps/ctrlProp121.xml"/><Relationship Id="rId28" Type="http://schemas.openxmlformats.org/officeDocument/2006/relationships/ctrlProp" Target="../ctrlProps/ctrlProp126.xml"/><Relationship Id="rId10" Type="http://schemas.openxmlformats.org/officeDocument/2006/relationships/ctrlProp" Target="../ctrlProps/ctrlProp108.xml"/><Relationship Id="rId19" Type="http://schemas.openxmlformats.org/officeDocument/2006/relationships/ctrlProp" Target="../ctrlProps/ctrlProp117.xml"/><Relationship Id="rId31" Type="http://schemas.openxmlformats.org/officeDocument/2006/relationships/ctrlProp" Target="../ctrlProps/ctrlProp129.xml"/><Relationship Id="rId4" Type="http://schemas.openxmlformats.org/officeDocument/2006/relationships/vmlDrawing" Target="../drawings/vmlDrawing8.vml"/><Relationship Id="rId9" Type="http://schemas.openxmlformats.org/officeDocument/2006/relationships/ctrlProp" Target="../ctrlProps/ctrlProp107.xml"/><Relationship Id="rId14" Type="http://schemas.openxmlformats.org/officeDocument/2006/relationships/ctrlProp" Target="../ctrlProps/ctrlProp112.xml"/><Relationship Id="rId22" Type="http://schemas.openxmlformats.org/officeDocument/2006/relationships/ctrlProp" Target="../ctrlProps/ctrlProp120.xml"/><Relationship Id="rId27" Type="http://schemas.openxmlformats.org/officeDocument/2006/relationships/ctrlProp" Target="../ctrlProps/ctrlProp125.xml"/><Relationship Id="rId30" Type="http://schemas.openxmlformats.org/officeDocument/2006/relationships/ctrlProp" Target="../ctrlProps/ctrlProp128.xml"/><Relationship Id="rId35" Type="http://schemas.openxmlformats.org/officeDocument/2006/relationships/ctrlProp" Target="../ctrlProps/ctrlProp13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37.xml"/><Relationship Id="rId13" Type="http://schemas.openxmlformats.org/officeDocument/2006/relationships/ctrlProp" Target="../ctrlProps/ctrlProp142.xml"/><Relationship Id="rId18" Type="http://schemas.openxmlformats.org/officeDocument/2006/relationships/ctrlProp" Target="../ctrlProps/ctrlProp147.xml"/><Relationship Id="rId3" Type="http://schemas.openxmlformats.org/officeDocument/2006/relationships/vmlDrawing" Target="../drawings/vmlDrawing9.vml"/><Relationship Id="rId21" Type="http://schemas.openxmlformats.org/officeDocument/2006/relationships/ctrlProp" Target="../ctrlProps/ctrlProp150.xml"/><Relationship Id="rId7" Type="http://schemas.openxmlformats.org/officeDocument/2006/relationships/ctrlProp" Target="../ctrlProps/ctrlProp136.xml"/><Relationship Id="rId12" Type="http://schemas.openxmlformats.org/officeDocument/2006/relationships/ctrlProp" Target="../ctrlProps/ctrlProp141.xml"/><Relationship Id="rId17" Type="http://schemas.openxmlformats.org/officeDocument/2006/relationships/ctrlProp" Target="../ctrlProps/ctrlProp146.xml"/><Relationship Id="rId2" Type="http://schemas.openxmlformats.org/officeDocument/2006/relationships/drawing" Target="../drawings/drawing5.xml"/><Relationship Id="rId16" Type="http://schemas.openxmlformats.org/officeDocument/2006/relationships/ctrlProp" Target="../ctrlProps/ctrlProp145.xml"/><Relationship Id="rId20" Type="http://schemas.openxmlformats.org/officeDocument/2006/relationships/ctrlProp" Target="../ctrlProps/ctrlProp149.xml"/><Relationship Id="rId1" Type="http://schemas.openxmlformats.org/officeDocument/2006/relationships/printerSettings" Target="../printerSettings/printerSettings5.bin"/><Relationship Id="rId6" Type="http://schemas.openxmlformats.org/officeDocument/2006/relationships/ctrlProp" Target="../ctrlProps/ctrlProp135.xml"/><Relationship Id="rId11" Type="http://schemas.openxmlformats.org/officeDocument/2006/relationships/ctrlProp" Target="../ctrlProps/ctrlProp140.xml"/><Relationship Id="rId5" Type="http://schemas.openxmlformats.org/officeDocument/2006/relationships/ctrlProp" Target="../ctrlProps/ctrlProp134.xml"/><Relationship Id="rId15" Type="http://schemas.openxmlformats.org/officeDocument/2006/relationships/ctrlProp" Target="../ctrlProps/ctrlProp144.xml"/><Relationship Id="rId10" Type="http://schemas.openxmlformats.org/officeDocument/2006/relationships/ctrlProp" Target="../ctrlProps/ctrlProp139.xml"/><Relationship Id="rId19" Type="http://schemas.openxmlformats.org/officeDocument/2006/relationships/ctrlProp" Target="../ctrlProps/ctrlProp148.xml"/><Relationship Id="rId4" Type="http://schemas.openxmlformats.org/officeDocument/2006/relationships/vmlDrawing" Target="../drawings/vmlDrawing10.vml"/><Relationship Id="rId9" Type="http://schemas.openxmlformats.org/officeDocument/2006/relationships/ctrlProp" Target="../ctrlProps/ctrlProp138.xml"/><Relationship Id="rId14" Type="http://schemas.openxmlformats.org/officeDocument/2006/relationships/ctrlProp" Target="../ctrlProps/ctrlProp143.xml"/><Relationship Id="rId22" Type="http://schemas.openxmlformats.org/officeDocument/2006/relationships/ctrlProp" Target="../ctrlProps/ctrlProp151.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55.xml"/><Relationship Id="rId13" Type="http://schemas.openxmlformats.org/officeDocument/2006/relationships/ctrlProp" Target="../ctrlProps/ctrlProp160.xml"/><Relationship Id="rId18" Type="http://schemas.openxmlformats.org/officeDocument/2006/relationships/ctrlProp" Target="../ctrlProps/ctrlProp165.xml"/><Relationship Id="rId26" Type="http://schemas.openxmlformats.org/officeDocument/2006/relationships/ctrlProp" Target="../ctrlProps/ctrlProp173.xml"/><Relationship Id="rId3" Type="http://schemas.openxmlformats.org/officeDocument/2006/relationships/vmlDrawing" Target="../drawings/vmlDrawing11.vml"/><Relationship Id="rId21" Type="http://schemas.openxmlformats.org/officeDocument/2006/relationships/ctrlProp" Target="../ctrlProps/ctrlProp168.xml"/><Relationship Id="rId34" Type="http://schemas.openxmlformats.org/officeDocument/2006/relationships/ctrlProp" Target="../ctrlProps/ctrlProp181.xml"/><Relationship Id="rId7" Type="http://schemas.openxmlformats.org/officeDocument/2006/relationships/ctrlProp" Target="../ctrlProps/ctrlProp154.xml"/><Relationship Id="rId12" Type="http://schemas.openxmlformats.org/officeDocument/2006/relationships/ctrlProp" Target="../ctrlProps/ctrlProp159.xml"/><Relationship Id="rId17" Type="http://schemas.openxmlformats.org/officeDocument/2006/relationships/ctrlProp" Target="../ctrlProps/ctrlProp164.xml"/><Relationship Id="rId25" Type="http://schemas.openxmlformats.org/officeDocument/2006/relationships/ctrlProp" Target="../ctrlProps/ctrlProp172.xml"/><Relationship Id="rId33" Type="http://schemas.openxmlformats.org/officeDocument/2006/relationships/ctrlProp" Target="../ctrlProps/ctrlProp180.xml"/><Relationship Id="rId38" Type="http://schemas.openxmlformats.org/officeDocument/2006/relationships/ctrlProp" Target="../ctrlProps/ctrlProp185.xml"/><Relationship Id="rId2" Type="http://schemas.openxmlformats.org/officeDocument/2006/relationships/drawing" Target="../drawings/drawing6.xml"/><Relationship Id="rId16" Type="http://schemas.openxmlformats.org/officeDocument/2006/relationships/ctrlProp" Target="../ctrlProps/ctrlProp163.xml"/><Relationship Id="rId20" Type="http://schemas.openxmlformats.org/officeDocument/2006/relationships/ctrlProp" Target="../ctrlProps/ctrlProp167.xml"/><Relationship Id="rId29" Type="http://schemas.openxmlformats.org/officeDocument/2006/relationships/ctrlProp" Target="../ctrlProps/ctrlProp176.xml"/><Relationship Id="rId1" Type="http://schemas.openxmlformats.org/officeDocument/2006/relationships/printerSettings" Target="../printerSettings/printerSettings6.bin"/><Relationship Id="rId6" Type="http://schemas.openxmlformats.org/officeDocument/2006/relationships/ctrlProp" Target="../ctrlProps/ctrlProp153.xml"/><Relationship Id="rId11" Type="http://schemas.openxmlformats.org/officeDocument/2006/relationships/ctrlProp" Target="../ctrlProps/ctrlProp158.xml"/><Relationship Id="rId24" Type="http://schemas.openxmlformats.org/officeDocument/2006/relationships/ctrlProp" Target="../ctrlProps/ctrlProp171.xml"/><Relationship Id="rId32" Type="http://schemas.openxmlformats.org/officeDocument/2006/relationships/ctrlProp" Target="../ctrlProps/ctrlProp179.xml"/><Relationship Id="rId37" Type="http://schemas.openxmlformats.org/officeDocument/2006/relationships/ctrlProp" Target="../ctrlProps/ctrlProp184.xml"/><Relationship Id="rId5" Type="http://schemas.openxmlformats.org/officeDocument/2006/relationships/ctrlProp" Target="../ctrlProps/ctrlProp152.xml"/><Relationship Id="rId15" Type="http://schemas.openxmlformats.org/officeDocument/2006/relationships/ctrlProp" Target="../ctrlProps/ctrlProp162.xml"/><Relationship Id="rId23" Type="http://schemas.openxmlformats.org/officeDocument/2006/relationships/ctrlProp" Target="../ctrlProps/ctrlProp170.xml"/><Relationship Id="rId28" Type="http://schemas.openxmlformats.org/officeDocument/2006/relationships/ctrlProp" Target="../ctrlProps/ctrlProp175.xml"/><Relationship Id="rId36" Type="http://schemas.openxmlformats.org/officeDocument/2006/relationships/ctrlProp" Target="../ctrlProps/ctrlProp183.xml"/><Relationship Id="rId10" Type="http://schemas.openxmlformats.org/officeDocument/2006/relationships/ctrlProp" Target="../ctrlProps/ctrlProp157.xml"/><Relationship Id="rId19" Type="http://schemas.openxmlformats.org/officeDocument/2006/relationships/ctrlProp" Target="../ctrlProps/ctrlProp166.xml"/><Relationship Id="rId31" Type="http://schemas.openxmlformats.org/officeDocument/2006/relationships/ctrlProp" Target="../ctrlProps/ctrlProp178.xml"/><Relationship Id="rId4" Type="http://schemas.openxmlformats.org/officeDocument/2006/relationships/vmlDrawing" Target="../drawings/vmlDrawing12.vml"/><Relationship Id="rId9" Type="http://schemas.openxmlformats.org/officeDocument/2006/relationships/ctrlProp" Target="../ctrlProps/ctrlProp156.xml"/><Relationship Id="rId14" Type="http://schemas.openxmlformats.org/officeDocument/2006/relationships/ctrlProp" Target="../ctrlProps/ctrlProp161.xml"/><Relationship Id="rId22" Type="http://schemas.openxmlformats.org/officeDocument/2006/relationships/ctrlProp" Target="../ctrlProps/ctrlProp169.xml"/><Relationship Id="rId27" Type="http://schemas.openxmlformats.org/officeDocument/2006/relationships/ctrlProp" Target="../ctrlProps/ctrlProp174.xml"/><Relationship Id="rId30" Type="http://schemas.openxmlformats.org/officeDocument/2006/relationships/ctrlProp" Target="../ctrlProps/ctrlProp177.xml"/><Relationship Id="rId35" Type="http://schemas.openxmlformats.org/officeDocument/2006/relationships/ctrlProp" Target="../ctrlProps/ctrlProp182.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207.xml"/><Relationship Id="rId21" Type="http://schemas.openxmlformats.org/officeDocument/2006/relationships/ctrlProp" Target="../ctrlProps/ctrlProp202.xml"/><Relationship Id="rId34" Type="http://schemas.openxmlformats.org/officeDocument/2006/relationships/ctrlProp" Target="../ctrlProps/ctrlProp215.xml"/><Relationship Id="rId42" Type="http://schemas.openxmlformats.org/officeDocument/2006/relationships/ctrlProp" Target="../ctrlProps/ctrlProp223.xml"/><Relationship Id="rId47" Type="http://schemas.openxmlformats.org/officeDocument/2006/relationships/ctrlProp" Target="../ctrlProps/ctrlProp228.xml"/><Relationship Id="rId50" Type="http://schemas.openxmlformats.org/officeDocument/2006/relationships/ctrlProp" Target="../ctrlProps/ctrlProp231.xml"/><Relationship Id="rId55" Type="http://schemas.openxmlformats.org/officeDocument/2006/relationships/ctrlProp" Target="../ctrlProps/ctrlProp236.xml"/><Relationship Id="rId63" Type="http://schemas.openxmlformats.org/officeDocument/2006/relationships/ctrlProp" Target="../ctrlProps/ctrlProp244.xml"/><Relationship Id="rId68" Type="http://schemas.openxmlformats.org/officeDocument/2006/relationships/ctrlProp" Target="../ctrlProps/ctrlProp249.xml"/><Relationship Id="rId76" Type="http://schemas.openxmlformats.org/officeDocument/2006/relationships/ctrlProp" Target="../ctrlProps/ctrlProp257.xml"/><Relationship Id="rId84" Type="http://schemas.openxmlformats.org/officeDocument/2006/relationships/ctrlProp" Target="../ctrlProps/ctrlProp265.xml"/><Relationship Id="rId89" Type="http://schemas.openxmlformats.org/officeDocument/2006/relationships/ctrlProp" Target="../ctrlProps/ctrlProp270.xml"/><Relationship Id="rId97" Type="http://schemas.openxmlformats.org/officeDocument/2006/relationships/ctrlProp" Target="../ctrlProps/ctrlProp278.xml"/><Relationship Id="rId7" Type="http://schemas.openxmlformats.org/officeDocument/2006/relationships/ctrlProp" Target="../ctrlProps/ctrlProp188.xml"/><Relationship Id="rId71" Type="http://schemas.openxmlformats.org/officeDocument/2006/relationships/ctrlProp" Target="../ctrlProps/ctrlProp252.xml"/><Relationship Id="rId92" Type="http://schemas.openxmlformats.org/officeDocument/2006/relationships/ctrlProp" Target="../ctrlProps/ctrlProp273.xml"/><Relationship Id="rId2" Type="http://schemas.openxmlformats.org/officeDocument/2006/relationships/drawing" Target="../drawings/drawing7.xml"/><Relationship Id="rId16" Type="http://schemas.openxmlformats.org/officeDocument/2006/relationships/ctrlProp" Target="../ctrlProps/ctrlProp197.xml"/><Relationship Id="rId29" Type="http://schemas.openxmlformats.org/officeDocument/2006/relationships/ctrlProp" Target="../ctrlProps/ctrlProp210.xml"/><Relationship Id="rId11" Type="http://schemas.openxmlformats.org/officeDocument/2006/relationships/ctrlProp" Target="../ctrlProps/ctrlProp192.xml"/><Relationship Id="rId24" Type="http://schemas.openxmlformats.org/officeDocument/2006/relationships/ctrlProp" Target="../ctrlProps/ctrlProp205.xml"/><Relationship Id="rId32" Type="http://schemas.openxmlformats.org/officeDocument/2006/relationships/ctrlProp" Target="../ctrlProps/ctrlProp213.xml"/><Relationship Id="rId37" Type="http://schemas.openxmlformats.org/officeDocument/2006/relationships/ctrlProp" Target="../ctrlProps/ctrlProp218.xml"/><Relationship Id="rId40" Type="http://schemas.openxmlformats.org/officeDocument/2006/relationships/ctrlProp" Target="../ctrlProps/ctrlProp221.xml"/><Relationship Id="rId45" Type="http://schemas.openxmlformats.org/officeDocument/2006/relationships/ctrlProp" Target="../ctrlProps/ctrlProp226.xml"/><Relationship Id="rId53" Type="http://schemas.openxmlformats.org/officeDocument/2006/relationships/ctrlProp" Target="../ctrlProps/ctrlProp234.xml"/><Relationship Id="rId58" Type="http://schemas.openxmlformats.org/officeDocument/2006/relationships/ctrlProp" Target="../ctrlProps/ctrlProp239.xml"/><Relationship Id="rId66" Type="http://schemas.openxmlformats.org/officeDocument/2006/relationships/ctrlProp" Target="../ctrlProps/ctrlProp247.xml"/><Relationship Id="rId74" Type="http://schemas.openxmlformats.org/officeDocument/2006/relationships/ctrlProp" Target="../ctrlProps/ctrlProp255.xml"/><Relationship Id="rId79" Type="http://schemas.openxmlformats.org/officeDocument/2006/relationships/ctrlProp" Target="../ctrlProps/ctrlProp260.xml"/><Relationship Id="rId87" Type="http://schemas.openxmlformats.org/officeDocument/2006/relationships/ctrlProp" Target="../ctrlProps/ctrlProp268.xml"/><Relationship Id="rId5" Type="http://schemas.openxmlformats.org/officeDocument/2006/relationships/ctrlProp" Target="../ctrlProps/ctrlProp186.xml"/><Relationship Id="rId61" Type="http://schemas.openxmlformats.org/officeDocument/2006/relationships/ctrlProp" Target="../ctrlProps/ctrlProp242.xml"/><Relationship Id="rId82" Type="http://schemas.openxmlformats.org/officeDocument/2006/relationships/ctrlProp" Target="../ctrlProps/ctrlProp263.xml"/><Relationship Id="rId90" Type="http://schemas.openxmlformats.org/officeDocument/2006/relationships/ctrlProp" Target="../ctrlProps/ctrlProp271.xml"/><Relationship Id="rId95" Type="http://schemas.openxmlformats.org/officeDocument/2006/relationships/ctrlProp" Target="../ctrlProps/ctrlProp276.xml"/><Relationship Id="rId19" Type="http://schemas.openxmlformats.org/officeDocument/2006/relationships/ctrlProp" Target="../ctrlProps/ctrlProp200.xml"/><Relationship Id="rId14" Type="http://schemas.openxmlformats.org/officeDocument/2006/relationships/ctrlProp" Target="../ctrlProps/ctrlProp195.xml"/><Relationship Id="rId22" Type="http://schemas.openxmlformats.org/officeDocument/2006/relationships/ctrlProp" Target="../ctrlProps/ctrlProp203.xml"/><Relationship Id="rId27" Type="http://schemas.openxmlformats.org/officeDocument/2006/relationships/ctrlProp" Target="../ctrlProps/ctrlProp208.xml"/><Relationship Id="rId30" Type="http://schemas.openxmlformats.org/officeDocument/2006/relationships/ctrlProp" Target="../ctrlProps/ctrlProp211.xml"/><Relationship Id="rId35" Type="http://schemas.openxmlformats.org/officeDocument/2006/relationships/ctrlProp" Target="../ctrlProps/ctrlProp216.xml"/><Relationship Id="rId43" Type="http://schemas.openxmlformats.org/officeDocument/2006/relationships/ctrlProp" Target="../ctrlProps/ctrlProp224.xml"/><Relationship Id="rId48" Type="http://schemas.openxmlformats.org/officeDocument/2006/relationships/ctrlProp" Target="../ctrlProps/ctrlProp229.xml"/><Relationship Id="rId56" Type="http://schemas.openxmlformats.org/officeDocument/2006/relationships/ctrlProp" Target="../ctrlProps/ctrlProp237.xml"/><Relationship Id="rId64" Type="http://schemas.openxmlformats.org/officeDocument/2006/relationships/ctrlProp" Target="../ctrlProps/ctrlProp245.xml"/><Relationship Id="rId69" Type="http://schemas.openxmlformats.org/officeDocument/2006/relationships/ctrlProp" Target="../ctrlProps/ctrlProp250.xml"/><Relationship Id="rId77" Type="http://schemas.openxmlformats.org/officeDocument/2006/relationships/ctrlProp" Target="../ctrlProps/ctrlProp258.xml"/><Relationship Id="rId100" Type="http://schemas.openxmlformats.org/officeDocument/2006/relationships/ctrlProp" Target="../ctrlProps/ctrlProp281.xml"/><Relationship Id="rId8" Type="http://schemas.openxmlformats.org/officeDocument/2006/relationships/ctrlProp" Target="../ctrlProps/ctrlProp189.xml"/><Relationship Id="rId51" Type="http://schemas.openxmlformats.org/officeDocument/2006/relationships/ctrlProp" Target="../ctrlProps/ctrlProp232.xml"/><Relationship Id="rId72" Type="http://schemas.openxmlformats.org/officeDocument/2006/relationships/ctrlProp" Target="../ctrlProps/ctrlProp253.xml"/><Relationship Id="rId80" Type="http://schemas.openxmlformats.org/officeDocument/2006/relationships/ctrlProp" Target="../ctrlProps/ctrlProp261.xml"/><Relationship Id="rId85" Type="http://schemas.openxmlformats.org/officeDocument/2006/relationships/ctrlProp" Target="../ctrlProps/ctrlProp266.xml"/><Relationship Id="rId93" Type="http://schemas.openxmlformats.org/officeDocument/2006/relationships/ctrlProp" Target="../ctrlProps/ctrlProp274.xml"/><Relationship Id="rId98" Type="http://schemas.openxmlformats.org/officeDocument/2006/relationships/ctrlProp" Target="../ctrlProps/ctrlProp279.xml"/><Relationship Id="rId3" Type="http://schemas.openxmlformats.org/officeDocument/2006/relationships/vmlDrawing" Target="../drawings/vmlDrawing13.vml"/><Relationship Id="rId12" Type="http://schemas.openxmlformats.org/officeDocument/2006/relationships/ctrlProp" Target="../ctrlProps/ctrlProp193.xml"/><Relationship Id="rId17" Type="http://schemas.openxmlformats.org/officeDocument/2006/relationships/ctrlProp" Target="../ctrlProps/ctrlProp198.xml"/><Relationship Id="rId25" Type="http://schemas.openxmlformats.org/officeDocument/2006/relationships/ctrlProp" Target="../ctrlProps/ctrlProp206.xml"/><Relationship Id="rId33" Type="http://schemas.openxmlformats.org/officeDocument/2006/relationships/ctrlProp" Target="../ctrlProps/ctrlProp214.xml"/><Relationship Id="rId38" Type="http://schemas.openxmlformats.org/officeDocument/2006/relationships/ctrlProp" Target="../ctrlProps/ctrlProp219.xml"/><Relationship Id="rId46" Type="http://schemas.openxmlformats.org/officeDocument/2006/relationships/ctrlProp" Target="../ctrlProps/ctrlProp227.xml"/><Relationship Id="rId59" Type="http://schemas.openxmlformats.org/officeDocument/2006/relationships/ctrlProp" Target="../ctrlProps/ctrlProp240.xml"/><Relationship Id="rId67" Type="http://schemas.openxmlformats.org/officeDocument/2006/relationships/ctrlProp" Target="../ctrlProps/ctrlProp248.xml"/><Relationship Id="rId20" Type="http://schemas.openxmlformats.org/officeDocument/2006/relationships/ctrlProp" Target="../ctrlProps/ctrlProp201.xml"/><Relationship Id="rId41" Type="http://schemas.openxmlformats.org/officeDocument/2006/relationships/ctrlProp" Target="../ctrlProps/ctrlProp222.xml"/><Relationship Id="rId54" Type="http://schemas.openxmlformats.org/officeDocument/2006/relationships/ctrlProp" Target="../ctrlProps/ctrlProp235.xml"/><Relationship Id="rId62" Type="http://schemas.openxmlformats.org/officeDocument/2006/relationships/ctrlProp" Target="../ctrlProps/ctrlProp243.xml"/><Relationship Id="rId70" Type="http://schemas.openxmlformats.org/officeDocument/2006/relationships/ctrlProp" Target="../ctrlProps/ctrlProp251.xml"/><Relationship Id="rId75" Type="http://schemas.openxmlformats.org/officeDocument/2006/relationships/ctrlProp" Target="../ctrlProps/ctrlProp256.xml"/><Relationship Id="rId83" Type="http://schemas.openxmlformats.org/officeDocument/2006/relationships/ctrlProp" Target="../ctrlProps/ctrlProp264.xml"/><Relationship Id="rId88" Type="http://schemas.openxmlformats.org/officeDocument/2006/relationships/ctrlProp" Target="../ctrlProps/ctrlProp269.xml"/><Relationship Id="rId91" Type="http://schemas.openxmlformats.org/officeDocument/2006/relationships/ctrlProp" Target="../ctrlProps/ctrlProp272.xml"/><Relationship Id="rId96" Type="http://schemas.openxmlformats.org/officeDocument/2006/relationships/ctrlProp" Target="../ctrlProps/ctrlProp277.xml"/><Relationship Id="rId1" Type="http://schemas.openxmlformats.org/officeDocument/2006/relationships/printerSettings" Target="../printerSettings/printerSettings7.bin"/><Relationship Id="rId6" Type="http://schemas.openxmlformats.org/officeDocument/2006/relationships/ctrlProp" Target="../ctrlProps/ctrlProp187.xml"/><Relationship Id="rId15" Type="http://schemas.openxmlformats.org/officeDocument/2006/relationships/ctrlProp" Target="../ctrlProps/ctrlProp196.xml"/><Relationship Id="rId23" Type="http://schemas.openxmlformats.org/officeDocument/2006/relationships/ctrlProp" Target="../ctrlProps/ctrlProp204.xml"/><Relationship Id="rId28" Type="http://schemas.openxmlformats.org/officeDocument/2006/relationships/ctrlProp" Target="../ctrlProps/ctrlProp209.xml"/><Relationship Id="rId36" Type="http://schemas.openxmlformats.org/officeDocument/2006/relationships/ctrlProp" Target="../ctrlProps/ctrlProp217.xml"/><Relationship Id="rId49" Type="http://schemas.openxmlformats.org/officeDocument/2006/relationships/ctrlProp" Target="../ctrlProps/ctrlProp230.xml"/><Relationship Id="rId57" Type="http://schemas.openxmlformats.org/officeDocument/2006/relationships/ctrlProp" Target="../ctrlProps/ctrlProp238.xml"/><Relationship Id="rId10" Type="http://schemas.openxmlformats.org/officeDocument/2006/relationships/ctrlProp" Target="../ctrlProps/ctrlProp191.xml"/><Relationship Id="rId31" Type="http://schemas.openxmlformats.org/officeDocument/2006/relationships/ctrlProp" Target="../ctrlProps/ctrlProp212.xml"/><Relationship Id="rId44" Type="http://schemas.openxmlformats.org/officeDocument/2006/relationships/ctrlProp" Target="../ctrlProps/ctrlProp225.xml"/><Relationship Id="rId52" Type="http://schemas.openxmlformats.org/officeDocument/2006/relationships/ctrlProp" Target="../ctrlProps/ctrlProp233.xml"/><Relationship Id="rId60" Type="http://schemas.openxmlformats.org/officeDocument/2006/relationships/ctrlProp" Target="../ctrlProps/ctrlProp241.xml"/><Relationship Id="rId65" Type="http://schemas.openxmlformats.org/officeDocument/2006/relationships/ctrlProp" Target="../ctrlProps/ctrlProp246.xml"/><Relationship Id="rId73" Type="http://schemas.openxmlformats.org/officeDocument/2006/relationships/ctrlProp" Target="../ctrlProps/ctrlProp254.xml"/><Relationship Id="rId78" Type="http://schemas.openxmlformats.org/officeDocument/2006/relationships/ctrlProp" Target="../ctrlProps/ctrlProp259.xml"/><Relationship Id="rId81" Type="http://schemas.openxmlformats.org/officeDocument/2006/relationships/ctrlProp" Target="../ctrlProps/ctrlProp262.xml"/><Relationship Id="rId86" Type="http://schemas.openxmlformats.org/officeDocument/2006/relationships/ctrlProp" Target="../ctrlProps/ctrlProp267.xml"/><Relationship Id="rId94" Type="http://schemas.openxmlformats.org/officeDocument/2006/relationships/ctrlProp" Target="../ctrlProps/ctrlProp275.xml"/><Relationship Id="rId99" Type="http://schemas.openxmlformats.org/officeDocument/2006/relationships/ctrlProp" Target="../ctrlProps/ctrlProp280.xml"/><Relationship Id="rId4" Type="http://schemas.openxmlformats.org/officeDocument/2006/relationships/vmlDrawing" Target="../drawings/vmlDrawing14.vml"/><Relationship Id="rId9" Type="http://schemas.openxmlformats.org/officeDocument/2006/relationships/ctrlProp" Target="../ctrlProps/ctrlProp190.xml"/><Relationship Id="rId13" Type="http://schemas.openxmlformats.org/officeDocument/2006/relationships/ctrlProp" Target="../ctrlProps/ctrlProp194.xml"/><Relationship Id="rId18" Type="http://schemas.openxmlformats.org/officeDocument/2006/relationships/ctrlProp" Target="../ctrlProps/ctrlProp199.xml"/><Relationship Id="rId39" Type="http://schemas.openxmlformats.org/officeDocument/2006/relationships/ctrlProp" Target="../ctrlProps/ctrlProp220.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5"/>
  <dimension ref="A1:I28"/>
  <sheetViews>
    <sheetView showGridLines="0" showRuler="0" view="pageLayout" topLeftCell="A13" zoomScaleNormal="100" workbookViewId="0">
      <selection activeCell="C11" sqref="C11"/>
    </sheetView>
  </sheetViews>
  <sheetFormatPr baseColWidth="10" defaultColWidth="11.125" defaultRowHeight="15.75" x14ac:dyDescent="0.25"/>
  <cols>
    <col min="1" max="1" width="3.375" style="20" bestFit="1" customWidth="1"/>
    <col min="2" max="2" width="16.875" style="19" customWidth="1"/>
    <col min="3" max="3" width="55.625" style="19" bestFit="1" customWidth="1"/>
    <col min="4" max="7" width="11.125" style="21" hidden="1" customWidth="1"/>
    <col min="8" max="8" width="1.75" style="21" hidden="1" customWidth="1"/>
    <col min="9" max="9" width="11.125" style="21" hidden="1" customWidth="1"/>
    <col min="10" max="10" width="30.75" style="19" customWidth="1"/>
    <col min="11" max="11" width="11.125" style="19" customWidth="1"/>
    <col min="12" max="16384" width="11.125" style="19"/>
  </cols>
  <sheetData>
    <row r="1" spans="1:7" ht="46.5" x14ac:dyDescent="0.25">
      <c r="A1" s="271" t="s">
        <v>326</v>
      </c>
      <c r="B1" s="271"/>
      <c r="C1" s="271"/>
      <c r="D1" s="43"/>
      <c r="E1" s="43"/>
      <c r="F1" s="43"/>
    </row>
    <row r="2" spans="1:7" ht="14.25" customHeight="1" x14ac:dyDescent="0.25">
      <c r="A2" s="57"/>
      <c r="B2" s="142"/>
      <c r="C2" s="142"/>
      <c r="D2" s="43"/>
      <c r="E2" s="43"/>
      <c r="F2" s="43"/>
    </row>
    <row r="3" spans="1:7" ht="25.5" customHeight="1" x14ac:dyDescent="0.25">
      <c r="A3" s="272" t="s">
        <v>378</v>
      </c>
      <c r="B3" s="273" t="s">
        <v>338</v>
      </c>
      <c r="C3" s="56" t="s">
        <v>339</v>
      </c>
      <c r="F3" s="44"/>
      <c r="G3" s="44"/>
    </row>
    <row r="4" spans="1:7" ht="38.25" customHeight="1" x14ac:dyDescent="0.25">
      <c r="A4" s="254" t="s">
        <v>379</v>
      </c>
      <c r="B4" s="255" t="s">
        <v>323</v>
      </c>
      <c r="C4" s="244" t="s">
        <v>448</v>
      </c>
    </row>
    <row r="5" spans="1:7" ht="38.25" customHeight="1" x14ac:dyDescent="0.25">
      <c r="A5" s="254" t="s">
        <v>203</v>
      </c>
      <c r="B5" s="255" t="s">
        <v>324</v>
      </c>
      <c r="C5" s="244" t="s">
        <v>447</v>
      </c>
    </row>
    <row r="6" spans="1:7" ht="38.25" customHeight="1" x14ac:dyDescent="0.25">
      <c r="A6" s="254" t="s">
        <v>380</v>
      </c>
      <c r="B6" s="255" t="s">
        <v>325</v>
      </c>
      <c r="C6" s="244" t="s">
        <v>446</v>
      </c>
    </row>
    <row r="7" spans="1:7" ht="38.25" customHeight="1" x14ac:dyDescent="0.25">
      <c r="A7" s="254" t="s">
        <v>381</v>
      </c>
      <c r="B7" s="255" t="s">
        <v>340</v>
      </c>
      <c r="C7" s="244" t="s">
        <v>445</v>
      </c>
    </row>
    <row r="8" spans="1:7" ht="38.25" customHeight="1" x14ac:dyDescent="0.25">
      <c r="A8" s="254" t="s">
        <v>321</v>
      </c>
      <c r="B8" s="255" t="s">
        <v>202</v>
      </c>
      <c r="C8" s="244" t="s">
        <v>574</v>
      </c>
      <c r="D8" s="21" t="b">
        <v>1</v>
      </c>
      <c r="E8" s="21">
        <f>IF(D8,1,2)</f>
        <v>1</v>
      </c>
    </row>
    <row r="9" spans="1:7" ht="38.25" customHeight="1" x14ac:dyDescent="0.25">
      <c r="A9" s="254" t="s">
        <v>322</v>
      </c>
      <c r="B9" s="255"/>
      <c r="C9" s="244" t="s">
        <v>341</v>
      </c>
      <c r="D9" s="21" t="b">
        <v>1</v>
      </c>
      <c r="E9" s="21">
        <f>IF(D9,1,2)</f>
        <v>1</v>
      </c>
    </row>
    <row r="10" spans="1:7" ht="38.25" customHeight="1" x14ac:dyDescent="0.25">
      <c r="A10" s="262" t="s">
        <v>535</v>
      </c>
      <c r="B10" s="263"/>
      <c r="C10" s="245" t="s">
        <v>538</v>
      </c>
      <c r="D10" s="21" t="str">
        <f>IF(ISERROR(VLOOKUP(C10,Hilfstabelle!U2:U15,1,FALSE)),"0")</f>
        <v>0</v>
      </c>
      <c r="E10" s="21">
        <f>IF(D10="0",1,2)</f>
        <v>1</v>
      </c>
      <c r="F10" s="21" t="s">
        <v>597</v>
      </c>
    </row>
    <row r="11" spans="1:7" ht="38.25" customHeight="1" x14ac:dyDescent="0.25">
      <c r="A11" s="269" t="s">
        <v>536</v>
      </c>
      <c r="B11" s="270"/>
      <c r="C11" s="246" t="s">
        <v>537</v>
      </c>
    </row>
    <row r="12" spans="1:7" ht="38.25" customHeight="1" x14ac:dyDescent="0.25">
      <c r="A12" s="264" t="s">
        <v>589</v>
      </c>
      <c r="B12" s="265"/>
      <c r="C12" s="246" t="s">
        <v>573</v>
      </c>
    </row>
    <row r="13" spans="1:7" ht="22.5" customHeight="1" x14ac:dyDescent="0.25">
      <c r="A13" s="266" t="s">
        <v>432</v>
      </c>
      <c r="B13" s="267"/>
      <c r="C13" s="247" t="str">
        <f>IF(C12="Projektbezogen","bitte eintragen (Projektname, Projektnummer, Kunde)",IF(C12="Projektbezogener Setzteillieferant","bitte eintragen (Projektname, Projektnummer, Kunde)",IF(C12="Lieferantenwechsel (geplante Verlagerung)","bitte eintragen (keine Details notwendig)",IF(C12="Erweiterung Portfolio","bitte eintragen (keine Details notwendig)",IF(C12="Verlagerung","bitte eintragen (keine Details notwendig","nicht notwendig")))))</f>
        <v>bitte eintragen (keine Details notwendig)</v>
      </c>
    </row>
    <row r="14" spans="1:7" x14ac:dyDescent="0.25">
      <c r="A14" s="248"/>
      <c r="B14" s="249"/>
      <c r="C14" s="249"/>
    </row>
    <row r="15" spans="1:7" x14ac:dyDescent="0.25">
      <c r="A15" s="260" t="s">
        <v>377</v>
      </c>
      <c r="B15" s="260"/>
      <c r="C15" s="260"/>
    </row>
    <row r="16" spans="1:7" x14ac:dyDescent="0.25">
      <c r="A16" s="250"/>
      <c r="B16" s="250"/>
      <c r="C16" s="250"/>
    </row>
    <row r="17" spans="1:5" ht="33" customHeight="1" x14ac:dyDescent="0.25">
      <c r="A17" s="251">
        <v>1</v>
      </c>
      <c r="B17" s="261" t="s">
        <v>599</v>
      </c>
      <c r="C17" s="261"/>
    </row>
    <row r="18" spans="1:5" ht="10.5" customHeight="1" x14ac:dyDescent="0.25">
      <c r="A18" s="252"/>
      <c r="B18" s="112"/>
      <c r="C18" s="112"/>
    </row>
    <row r="19" spans="1:5" ht="30.75" customHeight="1" x14ac:dyDescent="0.25">
      <c r="A19" s="251">
        <v>2</v>
      </c>
      <c r="B19" s="261" t="s">
        <v>601</v>
      </c>
      <c r="C19" s="261"/>
    </row>
    <row r="20" spans="1:5" x14ac:dyDescent="0.25">
      <c r="A20" s="252"/>
      <c r="B20" s="256"/>
      <c r="C20" s="257"/>
    </row>
    <row r="21" spans="1:5" ht="47.25" customHeight="1" x14ac:dyDescent="0.25">
      <c r="A21" s="251">
        <v>3</v>
      </c>
      <c r="B21" s="268" t="s">
        <v>440</v>
      </c>
      <c r="C21" s="261"/>
    </row>
    <row r="22" spans="1:5" x14ac:dyDescent="0.25">
      <c r="A22" s="252"/>
      <c r="B22" s="256"/>
      <c r="C22" s="257"/>
    </row>
    <row r="23" spans="1:5" x14ac:dyDescent="0.25">
      <c r="A23" s="248">
        <v>4</v>
      </c>
      <c r="B23" s="243" t="s">
        <v>382</v>
      </c>
      <c r="C23" s="243"/>
    </row>
    <row r="24" spans="1:5" x14ac:dyDescent="0.25">
      <c r="A24" s="252" t="s">
        <v>433</v>
      </c>
      <c r="B24" s="256" t="s">
        <v>383</v>
      </c>
      <c r="C24" s="257"/>
    </row>
    <row r="25" spans="1:5" x14ac:dyDescent="0.25">
      <c r="A25" s="248"/>
      <c r="B25" s="253" t="s">
        <v>441</v>
      </c>
      <c r="C25" s="249"/>
    </row>
    <row r="26" spans="1:5" x14ac:dyDescent="0.25">
      <c r="A26" s="57"/>
      <c r="B26" s="58"/>
      <c r="C26" s="58"/>
    </row>
    <row r="27" spans="1:5" x14ac:dyDescent="0.25">
      <c r="A27" s="57"/>
      <c r="B27" s="258" t="s">
        <v>384</v>
      </c>
      <c r="C27" s="259"/>
      <c r="D27" s="21" t="b">
        <v>1</v>
      </c>
      <c r="E27" s="21">
        <f>IF(D27,1,2)</f>
        <v>1</v>
      </c>
    </row>
    <row r="28" spans="1:5" x14ac:dyDescent="0.25">
      <c r="A28" s="57"/>
      <c r="B28" s="58"/>
      <c r="C28" s="58"/>
    </row>
  </sheetData>
  <sheetProtection password="B905" sheet="1" objects="1" scenarios="1"/>
  <dataConsolidate/>
  <mergeCells count="20">
    <mergeCell ref="A1:C1"/>
    <mergeCell ref="A3:B3"/>
    <mergeCell ref="A4:B4"/>
    <mergeCell ref="A5:B5"/>
    <mergeCell ref="A6:B6"/>
    <mergeCell ref="A7:B7"/>
    <mergeCell ref="B20:C20"/>
    <mergeCell ref="B27:C27"/>
    <mergeCell ref="A15:C15"/>
    <mergeCell ref="A8:B8"/>
    <mergeCell ref="B17:C17"/>
    <mergeCell ref="B19:C19"/>
    <mergeCell ref="A9:B9"/>
    <mergeCell ref="B24:C24"/>
    <mergeCell ref="B22:C22"/>
    <mergeCell ref="A10:B10"/>
    <mergeCell ref="A12:B12"/>
    <mergeCell ref="A13:B13"/>
    <mergeCell ref="B21:C21"/>
    <mergeCell ref="A11:B11"/>
  </mergeCells>
  <conditionalFormatting sqref="A9:B9">
    <cfRule type="expression" dxfId="29" priority="1">
      <formula>IF($E$10=2,TRUE,FALSE)</formula>
    </cfRule>
  </conditionalFormatting>
  <pageMargins left="0.70866141732283472" right="0.70866141732283472" top="0.74803149606299213" bottom="0.74803149606299213" header="0.31496062992125984" footer="0.31496062992125984"/>
  <pageSetup paperSize="9" orientation="portrait" verticalDpi="90" r:id="rId1"/>
  <headerFooter>
    <oddHeader>&amp;R&amp;G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4581" r:id="rId5" name="Check Box 5">
              <controlPr defaultSize="0" autoFill="0" autoLine="0" autoPict="0">
                <anchor moveWithCells="1">
                  <from>
                    <xdr:col>1</xdr:col>
                    <xdr:colOff>781050</xdr:colOff>
                    <xdr:row>7</xdr:row>
                    <xdr:rowOff>123825</xdr:rowOff>
                  </from>
                  <to>
                    <xdr:col>1</xdr:col>
                    <xdr:colOff>1057275</xdr:colOff>
                    <xdr:row>7</xdr:row>
                    <xdr:rowOff>361950</xdr:rowOff>
                  </to>
                </anchor>
              </controlPr>
            </control>
          </mc:Choice>
        </mc:AlternateContent>
        <mc:AlternateContent xmlns:mc="http://schemas.openxmlformats.org/markup-compatibility/2006">
          <mc:Choice Requires="x14">
            <control shapeId="24582" r:id="rId6" name="Check Box 6">
              <controlPr defaultSize="0" autoFill="0" autoLine="0" autoPict="0">
                <anchor moveWithCells="1">
                  <from>
                    <xdr:col>1</xdr:col>
                    <xdr:colOff>781050</xdr:colOff>
                    <xdr:row>8</xdr:row>
                    <xdr:rowOff>123825</xdr:rowOff>
                  </from>
                  <to>
                    <xdr:col>1</xdr:col>
                    <xdr:colOff>1009650</xdr:colOff>
                    <xdr:row>8</xdr:row>
                    <xdr:rowOff>371475</xdr:rowOff>
                  </to>
                </anchor>
              </controlPr>
            </control>
          </mc:Choice>
        </mc:AlternateContent>
        <mc:AlternateContent xmlns:mc="http://schemas.openxmlformats.org/markup-compatibility/2006">
          <mc:Choice Requires="x14">
            <control shapeId="24583" r:id="rId7" name="Check Box 7">
              <controlPr defaultSize="0" autoFill="0" autoLine="0" autoPict="0">
                <anchor moveWithCells="1">
                  <from>
                    <xdr:col>2</xdr:col>
                    <xdr:colOff>866775</xdr:colOff>
                    <xdr:row>26</xdr:row>
                    <xdr:rowOff>28575</xdr:rowOff>
                  </from>
                  <to>
                    <xdr:col>2</xdr:col>
                    <xdr:colOff>1133475</xdr:colOff>
                    <xdr:row>27</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Hilfstabelle!$H$1:$H$4</xm:f>
          </x14:formula1>
          <xm:sqref>C12</xm:sqref>
        </x14:dataValidation>
        <x14:dataValidation type="list" allowBlank="1" showInputMessage="1" showErrorMessage="1">
          <x14:formula1>
            <xm:f>Hilfstabelle!$F$1:$F$38</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tabColor rgb="FFEA5906"/>
  </sheetPr>
  <dimension ref="A1:K190"/>
  <sheetViews>
    <sheetView showGridLines="0" tabSelected="1" showRuler="0" view="pageLayout" zoomScaleNormal="100" workbookViewId="0">
      <selection activeCell="B12" sqref="B12"/>
    </sheetView>
  </sheetViews>
  <sheetFormatPr baseColWidth="10" defaultColWidth="11" defaultRowHeight="15" x14ac:dyDescent="0.25"/>
  <cols>
    <col min="1" max="1" width="23.375" style="3" customWidth="1"/>
    <col min="2" max="2" width="20" style="3" customWidth="1"/>
    <col min="3" max="3" width="19.625" style="3" customWidth="1"/>
    <col min="4" max="4" width="17.375" style="3" customWidth="1"/>
    <col min="5" max="9" width="11" style="8" hidden="1" customWidth="1"/>
    <col min="10" max="10" width="0.125" style="3" hidden="1" customWidth="1"/>
    <col min="11" max="11" width="11" style="3" hidden="1" customWidth="1"/>
    <col min="12" max="23" width="11" style="3" customWidth="1"/>
    <col min="24" max="16384" width="11" style="3"/>
  </cols>
  <sheetData>
    <row r="1" spans="1:6" ht="43.5" x14ac:dyDescent="0.25">
      <c r="A1" s="308" t="s">
        <v>402</v>
      </c>
      <c r="B1" s="308"/>
      <c r="C1" s="308"/>
      <c r="D1" s="308"/>
      <c r="E1" s="40"/>
      <c r="F1" s="40"/>
    </row>
    <row r="2" spans="1:6" ht="23.25" x14ac:dyDescent="0.25">
      <c r="A2" s="85"/>
      <c r="B2" s="86"/>
      <c r="C2" s="86"/>
      <c r="D2" s="86"/>
      <c r="E2" s="40"/>
      <c r="F2" s="40"/>
    </row>
    <row r="3" spans="1:6" ht="28.5" customHeight="1" x14ac:dyDescent="0.25">
      <c r="A3" s="440" t="s">
        <v>614</v>
      </c>
      <c r="B3" s="440"/>
      <c r="C3" s="440"/>
      <c r="D3" s="440"/>
      <c r="E3" s="40"/>
      <c r="F3" s="40"/>
    </row>
    <row r="4" spans="1:6" x14ac:dyDescent="0.25">
      <c r="A4" s="87"/>
      <c r="B4" s="63"/>
      <c r="C4" s="63"/>
      <c r="D4" s="63"/>
      <c r="E4" s="40"/>
      <c r="F4" s="40"/>
    </row>
    <row r="5" spans="1:6" ht="23.25" x14ac:dyDescent="0.25">
      <c r="A5" s="65" t="s">
        <v>354</v>
      </c>
      <c r="B5" s="63"/>
      <c r="C5" s="63"/>
      <c r="D5" s="63"/>
      <c r="E5" s="41" t="e">
        <f>IF(Basis!#REF!="Versicherungssumme pro Jahr*","n.i.O.",IF(Basis!B67="Versicherungssumme pro Rückruffall*","n.i.O.",IF(AND(Basis!#REF!&gt;=Q3,Basis!B67&gt;=Q4),"i.O.",IF(OR(Basis!#REF!&lt;Q3,I5&lt;Q4),"n.i.O.",))))</f>
        <v>#REF!</v>
      </c>
      <c r="F5" s="41"/>
    </row>
    <row r="6" spans="1:6" ht="18" customHeight="1" x14ac:dyDescent="0.25">
      <c r="A6" s="65"/>
      <c r="B6" s="63"/>
      <c r="C6" s="63"/>
      <c r="D6" s="63"/>
      <c r="E6" s="40"/>
      <c r="F6" s="40"/>
    </row>
    <row r="7" spans="1:6" ht="25.5" customHeight="1" x14ac:dyDescent="0.25">
      <c r="A7" s="62" t="s">
        <v>51</v>
      </c>
      <c r="B7" s="301" t="s">
        <v>411</v>
      </c>
      <c r="C7" s="301"/>
      <c r="D7" s="301"/>
    </row>
    <row r="8" spans="1:6" ht="25.5" customHeight="1" x14ac:dyDescent="0.25">
      <c r="A8" s="62" t="s">
        <v>52</v>
      </c>
      <c r="B8" s="301" t="s">
        <v>412</v>
      </c>
      <c r="C8" s="301"/>
      <c r="D8" s="301"/>
    </row>
    <row r="9" spans="1:6" ht="25.5" customHeight="1" x14ac:dyDescent="0.25">
      <c r="A9" s="304" t="s">
        <v>53</v>
      </c>
      <c r="B9" s="311" t="s">
        <v>417</v>
      </c>
      <c r="C9" s="311"/>
      <c r="D9" s="311"/>
    </row>
    <row r="10" spans="1:6" ht="25.5" customHeight="1" x14ac:dyDescent="0.25">
      <c r="A10" s="304"/>
      <c r="B10" s="301" t="s">
        <v>413</v>
      </c>
      <c r="C10" s="301"/>
      <c r="D10" s="301"/>
    </row>
    <row r="11" spans="1:6" ht="25.5" customHeight="1" x14ac:dyDescent="0.25">
      <c r="A11" s="304"/>
      <c r="B11" s="301" t="s">
        <v>54</v>
      </c>
      <c r="C11" s="301"/>
      <c r="D11" s="301"/>
    </row>
    <row r="12" spans="1:6" ht="31.5" customHeight="1" x14ac:dyDescent="0.25">
      <c r="A12" s="304"/>
      <c r="B12" s="91" t="s">
        <v>414</v>
      </c>
      <c r="C12" s="299" t="s">
        <v>455</v>
      </c>
      <c r="D12" s="300"/>
    </row>
    <row r="13" spans="1:6" ht="25.5" customHeight="1" x14ac:dyDescent="0.25">
      <c r="A13" s="62" t="s">
        <v>55</v>
      </c>
      <c r="B13" s="301" t="s">
        <v>415</v>
      </c>
      <c r="C13" s="301"/>
      <c r="D13" s="301"/>
    </row>
    <row r="14" spans="1:6" ht="25.5" customHeight="1" x14ac:dyDescent="0.25">
      <c r="A14" s="312" t="s">
        <v>56</v>
      </c>
      <c r="B14" s="313"/>
      <c r="C14" s="313"/>
      <c r="D14" s="313"/>
    </row>
    <row r="15" spans="1:6" ht="35.25" customHeight="1" x14ac:dyDescent="0.25">
      <c r="A15" s="312"/>
      <c r="B15" s="301" t="s">
        <v>57</v>
      </c>
      <c r="C15" s="301"/>
      <c r="D15" s="301"/>
    </row>
    <row r="16" spans="1:6" ht="25.5" customHeight="1" x14ac:dyDescent="0.25">
      <c r="A16" s="312" t="s">
        <v>58</v>
      </c>
      <c r="B16" s="313"/>
      <c r="C16" s="313"/>
      <c r="D16" s="313"/>
    </row>
    <row r="17" spans="1:4" ht="31.5" customHeight="1" x14ac:dyDescent="0.25">
      <c r="A17" s="312"/>
      <c r="B17" s="301" t="s">
        <v>442</v>
      </c>
      <c r="C17" s="301"/>
      <c r="D17" s="301"/>
    </row>
    <row r="18" spans="1:4" ht="31.5" customHeight="1" x14ac:dyDescent="0.25">
      <c r="A18" s="304" t="s">
        <v>523</v>
      </c>
      <c r="B18" s="91" t="s">
        <v>452</v>
      </c>
      <c r="C18" s="301" t="s">
        <v>455</v>
      </c>
      <c r="D18" s="301"/>
    </row>
    <row r="19" spans="1:4" ht="31.5" customHeight="1" x14ac:dyDescent="0.25">
      <c r="A19" s="304"/>
      <c r="B19" s="91" t="s">
        <v>59</v>
      </c>
      <c r="C19" s="301" t="s">
        <v>455</v>
      </c>
      <c r="D19" s="301"/>
    </row>
    <row r="20" spans="1:4" ht="31.5" customHeight="1" x14ac:dyDescent="0.25">
      <c r="A20" s="304"/>
      <c r="B20" s="91" t="s">
        <v>60</v>
      </c>
      <c r="C20" s="301" t="s">
        <v>455</v>
      </c>
      <c r="D20" s="301"/>
    </row>
    <row r="21" spans="1:4" ht="31.5" customHeight="1" x14ac:dyDescent="0.25">
      <c r="A21" s="304"/>
      <c r="B21" s="91" t="s">
        <v>61</v>
      </c>
      <c r="C21" s="301" t="s">
        <v>455</v>
      </c>
      <c r="D21" s="301"/>
    </row>
    <row r="22" spans="1:4" ht="34.35" customHeight="1" x14ac:dyDescent="0.25">
      <c r="A22" s="62" t="s">
        <v>62</v>
      </c>
      <c r="B22" s="301" t="s">
        <v>416</v>
      </c>
      <c r="C22" s="301"/>
      <c r="D22" s="301"/>
    </row>
    <row r="23" spans="1:4" ht="30.75" customHeight="1" x14ac:dyDescent="0.25">
      <c r="A23" s="309" t="s">
        <v>443</v>
      </c>
      <c r="B23" s="309"/>
      <c r="C23" s="309"/>
      <c r="D23" s="309"/>
    </row>
    <row r="24" spans="1:4" x14ac:dyDescent="0.25">
      <c r="A24" s="63"/>
      <c r="B24" s="63"/>
      <c r="C24" s="63"/>
      <c r="D24" s="63"/>
    </row>
    <row r="25" spans="1:4" ht="15.75" x14ac:dyDescent="0.25">
      <c r="A25" s="64" t="s">
        <v>63</v>
      </c>
      <c r="B25" s="64" t="s">
        <v>64</v>
      </c>
      <c r="C25" s="298" t="s">
        <v>65</v>
      </c>
      <c r="D25" s="298"/>
    </row>
    <row r="26" spans="1:4" ht="28.35" customHeight="1" x14ac:dyDescent="0.25">
      <c r="A26" s="277" t="s">
        <v>66</v>
      </c>
      <c r="B26" s="305" t="s">
        <v>449</v>
      </c>
      <c r="C26" s="281" t="s">
        <v>462</v>
      </c>
      <c r="D26" s="282"/>
    </row>
    <row r="27" spans="1:4" ht="28.35" customHeight="1" x14ac:dyDescent="0.25">
      <c r="A27" s="277"/>
      <c r="B27" s="305"/>
      <c r="C27" s="281" t="s">
        <v>463</v>
      </c>
      <c r="D27" s="282"/>
    </row>
    <row r="28" spans="1:4" ht="28.35" customHeight="1" x14ac:dyDescent="0.25">
      <c r="A28" s="277" t="s">
        <v>67</v>
      </c>
      <c r="B28" s="305" t="s">
        <v>449</v>
      </c>
      <c r="C28" s="281" t="s">
        <v>462</v>
      </c>
      <c r="D28" s="282"/>
    </row>
    <row r="29" spans="1:4" ht="28.35" customHeight="1" x14ac:dyDescent="0.25">
      <c r="A29" s="277"/>
      <c r="B29" s="305"/>
      <c r="C29" s="281" t="s">
        <v>463</v>
      </c>
      <c r="D29" s="282"/>
    </row>
    <row r="30" spans="1:4" ht="28.35" customHeight="1" x14ac:dyDescent="0.25">
      <c r="A30" s="277" t="s">
        <v>68</v>
      </c>
      <c r="B30" s="305" t="s">
        <v>449</v>
      </c>
      <c r="C30" s="281" t="s">
        <v>462</v>
      </c>
      <c r="D30" s="282"/>
    </row>
    <row r="31" spans="1:4" ht="28.35" customHeight="1" x14ac:dyDescent="0.25">
      <c r="A31" s="277"/>
      <c r="B31" s="305"/>
      <c r="C31" s="281" t="s">
        <v>463</v>
      </c>
      <c r="D31" s="282"/>
    </row>
    <row r="32" spans="1:4" ht="28.35" customHeight="1" x14ac:dyDescent="0.25">
      <c r="A32" s="277" t="s">
        <v>69</v>
      </c>
      <c r="B32" s="305" t="s">
        <v>449</v>
      </c>
      <c r="C32" s="281" t="s">
        <v>462</v>
      </c>
      <c r="D32" s="282"/>
    </row>
    <row r="33" spans="1:9" ht="28.35" customHeight="1" x14ac:dyDescent="0.25">
      <c r="A33" s="277"/>
      <c r="B33" s="305"/>
      <c r="C33" s="281" t="s">
        <v>463</v>
      </c>
      <c r="D33" s="282"/>
    </row>
    <row r="34" spans="1:9" ht="28.35" customHeight="1" x14ac:dyDescent="0.25">
      <c r="A34" s="277" t="s">
        <v>70</v>
      </c>
      <c r="B34" s="305" t="s">
        <v>449</v>
      </c>
      <c r="C34" s="281" t="s">
        <v>462</v>
      </c>
      <c r="D34" s="282"/>
    </row>
    <row r="35" spans="1:9" ht="28.35" customHeight="1" x14ac:dyDescent="0.25">
      <c r="A35" s="277"/>
      <c r="B35" s="305"/>
      <c r="C35" s="281" t="s">
        <v>463</v>
      </c>
      <c r="D35" s="282"/>
    </row>
    <row r="36" spans="1:9" ht="28.35" customHeight="1" x14ac:dyDescent="0.25">
      <c r="A36" s="209"/>
      <c r="B36" s="211"/>
      <c r="C36" s="317"/>
      <c r="D36" s="317"/>
    </row>
    <row r="37" spans="1:9" ht="27.75" customHeight="1" x14ac:dyDescent="0.25">
      <c r="A37" s="275" t="s">
        <v>534</v>
      </c>
      <c r="B37" s="276"/>
      <c r="C37" s="276"/>
      <c r="D37" s="276"/>
      <c r="E37" s="8" t="b">
        <v>0</v>
      </c>
      <c r="F37" s="8">
        <f>IF(E37,1,2)</f>
        <v>2</v>
      </c>
      <c r="G37" s="8" t="b">
        <v>0</v>
      </c>
      <c r="H37" s="8">
        <f>IF(G37,1,2)</f>
        <v>2</v>
      </c>
      <c r="I37" s="8" t="str">
        <f>IF(AND(F37=1,H37=1),3,IF(F37=1,1,IF(H37=1,2,"")))</f>
        <v/>
      </c>
    </row>
    <row r="38" spans="1:9" ht="27.75" customHeight="1" x14ac:dyDescent="0.25">
      <c r="A38" s="210"/>
      <c r="B38" s="212"/>
      <c r="C38" s="275"/>
      <c r="D38" s="275"/>
    </row>
    <row r="39" spans="1:9" ht="23.25" x14ac:dyDescent="0.25">
      <c r="A39" s="65" t="s">
        <v>355</v>
      </c>
      <c r="B39" s="63"/>
      <c r="C39" s="63"/>
      <c r="D39" s="63"/>
    </row>
    <row r="40" spans="1:9" ht="18.75" x14ac:dyDescent="0.25">
      <c r="A40" s="66"/>
      <c r="B40" s="63"/>
      <c r="C40" s="63"/>
      <c r="D40" s="63"/>
    </row>
    <row r="41" spans="1:9" ht="18.75" x14ac:dyDescent="0.25">
      <c r="A41" s="67" t="s">
        <v>120</v>
      </c>
      <c r="B41" s="63"/>
      <c r="C41" s="63"/>
      <c r="D41" s="63"/>
      <c r="F41" s="8">
        <v>1</v>
      </c>
    </row>
    <row r="42" spans="1:9" x14ac:dyDescent="0.25">
      <c r="A42" s="7" t="s">
        <v>71</v>
      </c>
      <c r="B42" s="63"/>
      <c r="C42" s="63"/>
      <c r="D42" s="63"/>
    </row>
    <row r="43" spans="1:9" ht="18.75" x14ac:dyDescent="0.25">
      <c r="A43" s="67"/>
      <c r="B43" s="63"/>
      <c r="C43" s="63"/>
      <c r="D43" s="63"/>
    </row>
    <row r="44" spans="1:9" ht="15.75" x14ac:dyDescent="0.25">
      <c r="A44" s="68" t="s">
        <v>72</v>
      </c>
      <c r="B44" s="63"/>
      <c r="C44" s="63"/>
      <c r="D44" s="63"/>
    </row>
    <row r="45" spans="1:9" ht="15.75" x14ac:dyDescent="0.25">
      <c r="A45" s="68"/>
      <c r="B45" s="63"/>
      <c r="C45" s="63"/>
      <c r="D45" s="63"/>
    </row>
    <row r="46" spans="1:9" ht="15.75" x14ac:dyDescent="0.25">
      <c r="A46" s="69" t="s">
        <v>73</v>
      </c>
      <c r="B46" s="63"/>
      <c r="C46" s="63"/>
      <c r="D46" s="63"/>
    </row>
    <row r="47" spans="1:9" ht="15.75" x14ac:dyDescent="0.25">
      <c r="A47" s="70">
        <f ca="1">YEAR(TODAY())-3</f>
        <v>2022</v>
      </c>
      <c r="B47" s="70">
        <f ca="1">YEAR(TODAY())-2</f>
        <v>2023</v>
      </c>
      <c r="C47" s="70">
        <f ca="1">YEAR(TODAY())-1</f>
        <v>2024</v>
      </c>
      <c r="D47" s="63"/>
    </row>
    <row r="48" spans="1:9" x14ac:dyDescent="0.25">
      <c r="A48" s="61" t="s">
        <v>73</v>
      </c>
      <c r="B48" s="61" t="s">
        <v>73</v>
      </c>
      <c r="C48" s="61" t="s">
        <v>73</v>
      </c>
      <c r="D48" s="63"/>
    </row>
    <row r="49" spans="1:6" ht="15.75" x14ac:dyDescent="0.25">
      <c r="A49" s="68"/>
      <c r="B49" s="63"/>
      <c r="C49" s="63"/>
      <c r="D49" s="63"/>
    </row>
    <row r="50" spans="1:6" ht="15.75" x14ac:dyDescent="0.25">
      <c r="A50" s="69" t="s">
        <v>74</v>
      </c>
      <c r="B50" s="63"/>
      <c r="C50" s="63"/>
      <c r="D50" s="63"/>
    </row>
    <row r="51" spans="1:6" ht="15.75" x14ac:dyDescent="0.25">
      <c r="A51" s="70">
        <f ca="1">YEAR(TODAY())-3</f>
        <v>2022</v>
      </c>
      <c r="B51" s="70">
        <f ca="1">YEAR(TODAY())-2</f>
        <v>2023</v>
      </c>
      <c r="C51" s="70">
        <f ca="1">YEAR(TODAY())-1</f>
        <v>2024</v>
      </c>
      <c r="D51" s="63"/>
    </row>
    <row r="52" spans="1:6" x14ac:dyDescent="0.25">
      <c r="A52" s="61" t="s">
        <v>74</v>
      </c>
      <c r="B52" s="61" t="s">
        <v>74</v>
      </c>
      <c r="C52" s="61" t="s">
        <v>74</v>
      </c>
      <c r="D52" s="63"/>
    </row>
    <row r="53" spans="1:6" ht="15.75" x14ac:dyDescent="0.25">
      <c r="A53" s="68"/>
      <c r="B53" s="63"/>
      <c r="C53" s="63"/>
      <c r="D53" s="63"/>
    </row>
    <row r="54" spans="1:6" ht="15.75" x14ac:dyDescent="0.25">
      <c r="A54" s="68"/>
      <c r="B54" s="63"/>
      <c r="C54" s="63"/>
      <c r="D54" s="63"/>
    </row>
    <row r="55" spans="1:6" ht="15.75" x14ac:dyDescent="0.25">
      <c r="A55" s="68"/>
      <c r="B55" s="63"/>
      <c r="C55" s="63"/>
      <c r="D55" s="63"/>
    </row>
    <row r="56" spans="1:6" ht="23.25" x14ac:dyDescent="0.25">
      <c r="A56" s="65" t="s">
        <v>524</v>
      </c>
      <c r="B56" s="63"/>
      <c r="C56" s="63"/>
      <c r="D56" s="63"/>
    </row>
    <row r="57" spans="1:6" ht="16.5" customHeight="1" x14ac:dyDescent="0.25">
      <c r="A57" s="71"/>
      <c r="B57" s="88"/>
      <c r="C57" s="63"/>
      <c r="D57" s="63"/>
      <c r="F57" s="8">
        <v>1</v>
      </c>
    </row>
    <row r="58" spans="1:6" ht="13.5" hidden="1" customHeight="1" x14ac:dyDescent="0.25">
      <c r="A58" s="68"/>
      <c r="B58" s="63"/>
      <c r="C58" s="63"/>
      <c r="D58" s="63"/>
    </row>
    <row r="59" spans="1:6" ht="48" customHeight="1" x14ac:dyDescent="0.25">
      <c r="A59" s="280" t="s">
        <v>533</v>
      </c>
      <c r="B59" s="280"/>
      <c r="C59" s="280"/>
      <c r="D59" s="280"/>
    </row>
    <row r="60" spans="1:6" ht="14.45" customHeight="1" x14ac:dyDescent="0.25">
      <c r="A60" s="159"/>
      <c r="B60" s="159"/>
      <c r="C60" s="159"/>
      <c r="D60" s="159"/>
    </row>
    <row r="61" spans="1:6" ht="15.75" x14ac:dyDescent="0.25">
      <c r="A61" s="319" t="s">
        <v>529</v>
      </c>
      <c r="B61" s="319"/>
      <c r="C61" s="208" t="s">
        <v>530</v>
      </c>
      <c r="D61" s="208" t="s">
        <v>531</v>
      </c>
    </row>
    <row r="62" spans="1:6" ht="44.25" customHeight="1" x14ac:dyDescent="0.25">
      <c r="A62" s="288" t="s">
        <v>525</v>
      </c>
      <c r="B62" s="288"/>
      <c r="C62" s="207"/>
      <c r="D62" s="205" t="s">
        <v>532</v>
      </c>
      <c r="F62" s="160">
        <v>1</v>
      </c>
    </row>
    <row r="63" spans="1:6" ht="44.25" customHeight="1" x14ac:dyDescent="0.25">
      <c r="A63" s="288" t="s">
        <v>526</v>
      </c>
      <c r="B63" s="288"/>
      <c r="C63" s="207"/>
      <c r="D63" s="205" t="s">
        <v>532</v>
      </c>
    </row>
    <row r="64" spans="1:6" ht="44.25" customHeight="1" x14ac:dyDescent="0.25">
      <c r="A64" s="288" t="s">
        <v>590</v>
      </c>
      <c r="B64" s="288"/>
      <c r="C64" s="207"/>
      <c r="D64" s="205" t="s">
        <v>532</v>
      </c>
    </row>
    <row r="65" spans="1:9" ht="44.25" customHeight="1" x14ac:dyDescent="0.25">
      <c r="A65" s="288" t="s">
        <v>527</v>
      </c>
      <c r="B65" s="288"/>
      <c r="C65" s="207"/>
      <c r="D65" s="205" t="s">
        <v>532</v>
      </c>
    </row>
    <row r="66" spans="1:9" ht="44.25" customHeight="1" x14ac:dyDescent="0.25">
      <c r="A66" s="288" t="s">
        <v>528</v>
      </c>
      <c r="B66" s="288"/>
      <c r="C66" s="207"/>
      <c r="D66" s="205" t="s">
        <v>532</v>
      </c>
      <c r="F66" s="8">
        <v>1</v>
      </c>
    </row>
    <row r="67" spans="1:9" ht="78.75" customHeight="1" x14ac:dyDescent="0.25">
      <c r="A67" s="274" t="s">
        <v>583</v>
      </c>
      <c r="B67" s="274"/>
      <c r="C67" s="274"/>
      <c r="D67" s="274"/>
      <c r="F67" s="8">
        <v>1</v>
      </c>
    </row>
    <row r="68" spans="1:9" ht="15.75" x14ac:dyDescent="0.25">
      <c r="A68" s="158"/>
      <c r="B68" s="71"/>
      <c r="C68" s="285"/>
      <c r="D68" s="285"/>
      <c r="F68" s="8">
        <v>1</v>
      </c>
    </row>
    <row r="69" spans="1:9" ht="23.25" x14ac:dyDescent="0.25">
      <c r="A69" s="65"/>
      <c r="B69" s="63"/>
      <c r="C69" s="63"/>
      <c r="D69" s="63"/>
    </row>
    <row r="70" spans="1:9" ht="18" customHeight="1" x14ac:dyDescent="0.25">
      <c r="A70" s="68"/>
      <c r="B70" s="63"/>
      <c r="C70" s="63"/>
      <c r="D70" s="63"/>
    </row>
    <row r="71" spans="1:9" ht="29.25" customHeight="1" x14ac:dyDescent="0.25">
      <c r="A71" s="280" t="s">
        <v>75</v>
      </c>
      <c r="B71" s="280"/>
      <c r="C71" s="280"/>
      <c r="D71" s="280"/>
    </row>
    <row r="72" spans="1:9" ht="15.75" x14ac:dyDescent="0.25">
      <c r="A72" s="68"/>
      <c r="B72" s="63"/>
      <c r="C72" s="63"/>
      <c r="D72" s="63"/>
    </row>
    <row r="73" spans="1:9" ht="31.35" customHeight="1" x14ac:dyDescent="0.25">
      <c r="A73" s="279" t="s">
        <v>76</v>
      </c>
      <c r="B73" s="73"/>
      <c r="C73" s="73"/>
      <c r="D73" s="73"/>
      <c r="E73" s="8" t="b">
        <v>0</v>
      </c>
      <c r="F73" s="8">
        <f>IF(E73,1,2)</f>
        <v>2</v>
      </c>
      <c r="G73" s="8" t="b">
        <v>0</v>
      </c>
      <c r="H73" s="8">
        <f>IF(G73,1,2)</f>
        <v>2</v>
      </c>
      <c r="I73" s="8" t="b">
        <v>0</v>
      </c>
    </row>
    <row r="74" spans="1:9" ht="23.45" customHeight="1" x14ac:dyDescent="0.25">
      <c r="A74" s="279"/>
      <c r="B74" s="318" t="str">
        <f>IF(OR(AND(E73,G73),AND(E73,I73),AND(G73,I73)),"Bitte senden Sie die aktuell gültigen Zertifikate separat als PDF.",IF(OR(E73,G73,I73),"Bitte senden Sie das aktuell gültige Zeritfikat separat als PDF.",""))</f>
        <v/>
      </c>
      <c r="C74" s="318"/>
      <c r="D74" s="318"/>
    </row>
    <row r="75" spans="1:9" ht="33" customHeight="1" x14ac:dyDescent="0.25">
      <c r="A75" s="279" t="s">
        <v>77</v>
      </c>
      <c r="B75" s="73"/>
      <c r="C75" s="277"/>
      <c r="D75" s="277"/>
      <c r="E75" s="8" t="b">
        <v>0</v>
      </c>
      <c r="F75" s="8">
        <f>IF(E75,1,2)</f>
        <v>2</v>
      </c>
      <c r="G75" s="8" t="b">
        <v>0</v>
      </c>
      <c r="H75" s="8">
        <f>IF(G75,1,2)</f>
        <v>2</v>
      </c>
      <c r="I75" s="8">
        <f>IF(AND(F75=1,H75=1),1,IF(H75=1,1,IF(F75=1,1,2)))</f>
        <v>2</v>
      </c>
    </row>
    <row r="76" spans="1:9" ht="33" customHeight="1" x14ac:dyDescent="0.25">
      <c r="A76" s="279"/>
      <c r="B76" s="206" t="str">
        <f>IF(OR(E75,G75),"Bitte senden Sie das aktuell gültige Zeritfikat separat als PDF.","Bitte füllen Sie den Fragebogen im Reiter UM-System aus.")</f>
        <v>Bitte füllen Sie den Fragebogen im Reiter UM-System aus.</v>
      </c>
      <c r="C76" s="74"/>
      <c r="D76" s="74"/>
    </row>
    <row r="77" spans="1:9" ht="38.25" customHeight="1" x14ac:dyDescent="0.25">
      <c r="A77" s="279" t="s">
        <v>78</v>
      </c>
      <c r="B77" s="73"/>
      <c r="C77" s="286"/>
      <c r="D77" s="287"/>
      <c r="E77" s="8" t="b">
        <v>0</v>
      </c>
      <c r="F77" s="8">
        <f>IF(E77,1,2)</f>
        <v>2</v>
      </c>
      <c r="G77" s="8" t="b">
        <v>0</v>
      </c>
      <c r="H77" s="8">
        <f>IF(G77,1,2)</f>
        <v>2</v>
      </c>
      <c r="I77" s="8">
        <f>IF(AND(F77=1,H77=1),1,IF(H77=1,1,IF(F77=1,1,2)))</f>
        <v>2</v>
      </c>
    </row>
    <row r="78" spans="1:9" ht="38.25" customHeight="1" x14ac:dyDescent="0.25">
      <c r="A78" s="279"/>
      <c r="B78" s="284" t="str">
        <f>IF(G77,"Geben Sie bitte im Feld rechts Ihre Scope-ID an",IF(E77,"Bitte senden Sie das aktuell gültige Zertifikat separat als PDF.","Bitte füllen Sie den Fragebogen im Reiter Informationssicherheit aus."))</f>
        <v>Bitte füllen Sie den Fragebogen im Reiter Informationssicherheit aus.</v>
      </c>
      <c r="C78" s="284"/>
      <c r="D78" s="75"/>
    </row>
    <row r="79" spans="1:9" ht="43.5" customHeight="1" x14ac:dyDescent="0.25">
      <c r="A79" s="76" t="s">
        <v>79</v>
      </c>
      <c r="B79" s="73"/>
      <c r="C79" s="284" t="str">
        <f>IF(E79,"Bitte senden Sie das aktuell gültige Zertifikat separat als PDF und füllen Sie bitte den Fragebogen im Reiter ISO 26262 aus.",IF(Deckblatt!E9=1,"Bitte füllen Sie den Fragebogen im Reiter ISO 26262 aus.",IF(Deckblatt!E9=2,"",IF(Basis!F79=2,""))))</f>
        <v>Bitte füllen Sie den Fragebogen im Reiter ISO 26262 aus.</v>
      </c>
      <c r="D79" s="284"/>
      <c r="E79" s="8" t="b">
        <v>0</v>
      </c>
      <c r="F79" s="8">
        <f>IF(E79,1,2)</f>
        <v>2</v>
      </c>
    </row>
    <row r="80" spans="1:9" ht="32.25" customHeight="1" x14ac:dyDescent="0.25">
      <c r="A80" s="76" t="s">
        <v>80</v>
      </c>
      <c r="B80" s="73"/>
      <c r="C80" s="277"/>
      <c r="D80" s="277"/>
      <c r="E80" s="8" t="b">
        <v>0</v>
      </c>
    </row>
    <row r="81" spans="1:8" ht="29.25" customHeight="1" x14ac:dyDescent="0.25">
      <c r="A81" s="76" t="s">
        <v>81</v>
      </c>
      <c r="B81" s="283" t="s">
        <v>82</v>
      </c>
      <c r="C81" s="283"/>
      <c r="D81" s="283"/>
    </row>
    <row r="82" spans="1:8" ht="15.75" x14ac:dyDescent="0.25">
      <c r="A82" s="68"/>
      <c r="B82" s="63"/>
      <c r="C82" s="63"/>
      <c r="D82" s="63"/>
    </row>
    <row r="83" spans="1:8" ht="30.75" customHeight="1" x14ac:dyDescent="0.25">
      <c r="A83" s="310" t="s">
        <v>83</v>
      </c>
      <c r="B83" s="310"/>
      <c r="C83" s="310"/>
      <c r="D83" s="310"/>
    </row>
    <row r="84" spans="1:8" ht="15.75" x14ac:dyDescent="0.25">
      <c r="A84" s="68"/>
      <c r="B84" s="63"/>
      <c r="C84" s="63"/>
      <c r="D84" s="63"/>
    </row>
    <row r="85" spans="1:8" ht="15.75" x14ac:dyDescent="0.25">
      <c r="A85" s="68" t="s">
        <v>84</v>
      </c>
      <c r="B85" s="63"/>
      <c r="C85" s="63"/>
      <c r="D85" s="63"/>
    </row>
    <row r="86" spans="1:8" ht="15.75" x14ac:dyDescent="0.25">
      <c r="A86" s="68"/>
      <c r="B86" s="63"/>
      <c r="C86" s="63"/>
      <c r="D86" s="63"/>
    </row>
    <row r="87" spans="1:8" ht="31.5" x14ac:dyDescent="0.25">
      <c r="A87" s="64" t="s">
        <v>12</v>
      </c>
      <c r="B87" s="64" t="s">
        <v>444</v>
      </c>
      <c r="C87" s="292" t="s">
        <v>85</v>
      </c>
      <c r="D87" s="293"/>
      <c r="E87" s="40"/>
      <c r="F87" s="40"/>
    </row>
    <row r="88" spans="1:8" ht="61.5" customHeight="1" x14ac:dyDescent="0.25">
      <c r="A88" s="61" t="s">
        <v>86</v>
      </c>
      <c r="B88" s="61" t="s">
        <v>450</v>
      </c>
      <c r="C88" s="294" t="s">
        <v>87</v>
      </c>
      <c r="D88" s="295"/>
    </row>
    <row r="89" spans="1:8" ht="57" customHeight="1" x14ac:dyDescent="0.25">
      <c r="A89" s="61" t="s">
        <v>86</v>
      </c>
      <c r="B89" s="61" t="s">
        <v>450</v>
      </c>
      <c r="C89" s="294" t="s">
        <v>87</v>
      </c>
      <c r="D89" s="295"/>
    </row>
    <row r="90" spans="1:8" ht="56.25" customHeight="1" x14ac:dyDescent="0.25">
      <c r="A90" s="61" t="s">
        <v>86</v>
      </c>
      <c r="B90" s="61" t="s">
        <v>450</v>
      </c>
      <c r="C90" s="294" t="s">
        <v>87</v>
      </c>
      <c r="D90" s="295"/>
    </row>
    <row r="91" spans="1:8" x14ac:dyDescent="0.25">
      <c r="A91" s="63"/>
      <c r="B91" s="63"/>
      <c r="C91" s="63"/>
      <c r="D91" s="63"/>
    </row>
    <row r="92" spans="1:8" ht="15.75" x14ac:dyDescent="0.25">
      <c r="A92" s="69" t="s">
        <v>130</v>
      </c>
      <c r="B92" s="63"/>
      <c r="C92" s="63"/>
      <c r="D92" s="63"/>
    </row>
    <row r="93" spans="1:8" ht="15.75" x14ac:dyDescent="0.25">
      <c r="A93" s="69" t="s">
        <v>88</v>
      </c>
      <c r="B93" s="63"/>
      <c r="C93" s="63"/>
      <c r="D93" s="63"/>
    </row>
    <row r="94" spans="1:8" ht="15.75" x14ac:dyDescent="0.25">
      <c r="A94" s="69"/>
      <c r="B94" s="63"/>
      <c r="C94" s="63"/>
      <c r="D94" s="63"/>
      <c r="E94" s="40"/>
      <c r="F94" s="40"/>
    </row>
    <row r="95" spans="1:8" ht="45.75" customHeight="1" x14ac:dyDescent="0.25">
      <c r="A95" s="307" t="s">
        <v>356</v>
      </c>
      <c r="B95" s="307"/>
      <c r="C95" s="277"/>
      <c r="D95" s="277"/>
      <c r="E95" s="8" t="b">
        <v>0</v>
      </c>
      <c r="F95" s="8">
        <f>IF(E95,1,2)</f>
        <v>2</v>
      </c>
      <c r="G95" s="8" t="b">
        <v>0</v>
      </c>
      <c r="H95" s="8">
        <f>IF(G95,1,2)</f>
        <v>2</v>
      </c>
    </row>
    <row r="96" spans="1:8" ht="15" customHeight="1" x14ac:dyDescent="0.25">
      <c r="A96" s="307"/>
      <c r="B96" s="307"/>
      <c r="C96" s="277"/>
      <c r="D96" s="277"/>
    </row>
    <row r="97" spans="1:8" ht="44.45" customHeight="1" x14ac:dyDescent="0.25">
      <c r="A97" s="307" t="s">
        <v>357</v>
      </c>
      <c r="B97" s="307"/>
      <c r="C97" s="277"/>
      <c r="D97" s="277"/>
      <c r="E97" s="8" t="b">
        <v>0</v>
      </c>
      <c r="F97" s="8">
        <f t="shared" ref="F97:F111" si="0">IF(E97,1,2)</f>
        <v>2</v>
      </c>
      <c r="G97" s="8" t="b">
        <v>0</v>
      </c>
      <c r="H97" s="8">
        <f t="shared" ref="H97:H111" si="1">IF(G97,1,2)</f>
        <v>2</v>
      </c>
    </row>
    <row r="98" spans="1:8" ht="15" customHeight="1" x14ac:dyDescent="0.25">
      <c r="A98" s="307"/>
      <c r="B98" s="307"/>
      <c r="C98" s="277"/>
      <c r="D98" s="277"/>
    </row>
    <row r="99" spans="1:8" ht="30.75" customHeight="1" x14ac:dyDescent="0.25">
      <c r="A99" s="307" t="s">
        <v>358</v>
      </c>
      <c r="B99" s="307"/>
      <c r="C99" s="277"/>
      <c r="D99" s="277"/>
      <c r="E99" s="8" t="b">
        <v>0</v>
      </c>
      <c r="F99" s="8">
        <f t="shared" si="0"/>
        <v>2</v>
      </c>
      <c r="G99" s="8" t="b">
        <v>0</v>
      </c>
      <c r="H99" s="8">
        <f t="shared" si="1"/>
        <v>2</v>
      </c>
    </row>
    <row r="100" spans="1:8" ht="15" customHeight="1" x14ac:dyDescent="0.25">
      <c r="A100" s="307"/>
      <c r="B100" s="307"/>
      <c r="C100" s="277"/>
      <c r="D100" s="277"/>
    </row>
    <row r="101" spans="1:8" ht="30.75" customHeight="1" x14ac:dyDescent="0.25">
      <c r="A101" s="307" t="s">
        <v>359</v>
      </c>
      <c r="B101" s="307"/>
      <c r="C101" s="277"/>
      <c r="D101" s="277"/>
      <c r="E101" s="8" t="b">
        <v>0</v>
      </c>
      <c r="F101" s="8">
        <f t="shared" si="0"/>
        <v>2</v>
      </c>
      <c r="G101" s="8" t="b">
        <v>0</v>
      </c>
      <c r="H101" s="8">
        <f t="shared" si="1"/>
        <v>2</v>
      </c>
    </row>
    <row r="102" spans="1:8" ht="15" customHeight="1" x14ac:dyDescent="0.25">
      <c r="A102" s="307"/>
      <c r="B102" s="307"/>
      <c r="C102" s="277"/>
      <c r="D102" s="277"/>
    </row>
    <row r="103" spans="1:8" ht="56.45" customHeight="1" x14ac:dyDescent="0.25">
      <c r="A103" s="307" t="s">
        <v>360</v>
      </c>
      <c r="B103" s="307"/>
      <c r="C103" s="277"/>
      <c r="D103" s="277"/>
      <c r="E103" s="8" t="b">
        <v>0</v>
      </c>
      <c r="F103" s="8">
        <f t="shared" si="0"/>
        <v>2</v>
      </c>
      <c r="G103" s="8" t="b">
        <v>0</v>
      </c>
      <c r="H103" s="8">
        <f t="shared" si="1"/>
        <v>2</v>
      </c>
    </row>
    <row r="104" spans="1:8" ht="15" customHeight="1" x14ac:dyDescent="0.25">
      <c r="A104" s="307"/>
      <c r="B104" s="307"/>
      <c r="C104" s="277"/>
      <c r="D104" s="277"/>
    </row>
    <row r="105" spans="1:8" ht="45.75" customHeight="1" x14ac:dyDescent="0.25">
      <c r="A105" s="307" t="s">
        <v>361</v>
      </c>
      <c r="B105" s="307"/>
      <c r="C105" s="277"/>
      <c r="D105" s="277"/>
      <c r="E105" s="8" t="b">
        <v>0</v>
      </c>
      <c r="F105" s="8">
        <f t="shared" si="0"/>
        <v>2</v>
      </c>
      <c r="G105" s="8" t="b">
        <v>0</v>
      </c>
      <c r="H105" s="8">
        <f t="shared" si="1"/>
        <v>2</v>
      </c>
    </row>
    <row r="106" spans="1:8" ht="15" customHeight="1" x14ac:dyDescent="0.25">
      <c r="A106" s="307"/>
      <c r="B106" s="307"/>
      <c r="C106" s="277"/>
      <c r="D106" s="277"/>
    </row>
    <row r="107" spans="1:8" ht="30.75" customHeight="1" x14ac:dyDescent="0.25">
      <c r="A107" s="307" t="s">
        <v>439</v>
      </c>
      <c r="B107" s="307"/>
      <c r="C107" s="277"/>
      <c r="D107" s="277"/>
      <c r="E107" s="8" t="b">
        <v>0</v>
      </c>
      <c r="F107" s="8">
        <f t="shared" si="0"/>
        <v>2</v>
      </c>
      <c r="G107" s="8" t="b">
        <v>0</v>
      </c>
      <c r="H107" s="8">
        <f t="shared" si="1"/>
        <v>2</v>
      </c>
    </row>
    <row r="108" spans="1:8" ht="15" customHeight="1" x14ac:dyDescent="0.25">
      <c r="A108" s="307"/>
      <c r="B108" s="307"/>
      <c r="C108" s="277"/>
      <c r="D108" s="277"/>
    </row>
    <row r="109" spans="1:8" ht="60.75" customHeight="1" x14ac:dyDescent="0.25">
      <c r="A109" s="307" t="s">
        <v>362</v>
      </c>
      <c r="B109" s="307"/>
      <c r="C109" s="277"/>
      <c r="D109" s="277"/>
      <c r="E109" s="8" t="b">
        <v>0</v>
      </c>
      <c r="F109" s="8">
        <f t="shared" si="0"/>
        <v>2</v>
      </c>
      <c r="G109" s="8" t="b">
        <v>0</v>
      </c>
      <c r="H109" s="8">
        <f t="shared" si="1"/>
        <v>2</v>
      </c>
    </row>
    <row r="110" spans="1:8" ht="15" customHeight="1" x14ac:dyDescent="0.25">
      <c r="A110" s="307"/>
      <c r="B110" s="307"/>
      <c r="C110" s="277"/>
      <c r="D110" s="277"/>
    </row>
    <row r="111" spans="1:8" ht="45.75" customHeight="1" x14ac:dyDescent="0.25">
      <c r="A111" s="307" t="s">
        <v>363</v>
      </c>
      <c r="B111" s="307"/>
      <c r="C111" s="277"/>
      <c r="D111" s="277"/>
      <c r="E111" s="8" t="b">
        <v>0</v>
      </c>
      <c r="F111" s="8">
        <f t="shared" si="0"/>
        <v>2</v>
      </c>
      <c r="G111" s="8" t="b">
        <v>0</v>
      </c>
      <c r="H111" s="8">
        <f t="shared" si="1"/>
        <v>2</v>
      </c>
    </row>
    <row r="112" spans="1:8" ht="15" customHeight="1" x14ac:dyDescent="0.25">
      <c r="A112" s="307"/>
      <c r="B112" s="307"/>
      <c r="C112" s="277"/>
      <c r="D112" s="277"/>
    </row>
    <row r="113" spans="1:11" x14ac:dyDescent="0.25">
      <c r="A113" s="63"/>
      <c r="B113" s="63"/>
      <c r="C113" s="63"/>
      <c r="D113" s="63"/>
    </row>
    <row r="114" spans="1:11" ht="23.25" x14ac:dyDescent="0.25">
      <c r="A114" s="65" t="s">
        <v>364</v>
      </c>
      <c r="B114" s="63"/>
      <c r="C114" s="63"/>
      <c r="D114" s="63"/>
    </row>
    <row r="115" spans="1:11" ht="18.75" x14ac:dyDescent="0.25">
      <c r="A115" s="145"/>
      <c r="B115" s="146"/>
      <c r="C115" s="146"/>
      <c r="D115" s="146"/>
      <c r="E115" s="147"/>
      <c r="F115" s="147"/>
      <c r="G115" s="147"/>
      <c r="H115" s="147"/>
      <c r="I115" s="147"/>
      <c r="J115" s="148"/>
      <c r="K115" s="148"/>
    </row>
    <row r="116" spans="1:11" ht="47.25" customHeight="1" x14ac:dyDescent="0.25">
      <c r="A116" s="302" t="s">
        <v>90</v>
      </c>
      <c r="B116" s="302"/>
      <c r="C116" s="302"/>
      <c r="D116" s="302"/>
      <c r="E116" s="147"/>
      <c r="F116" s="147"/>
      <c r="G116" s="147"/>
      <c r="H116" s="147"/>
      <c r="I116" s="147"/>
      <c r="J116" s="148"/>
      <c r="K116" s="148"/>
    </row>
    <row r="117" spans="1:11" ht="15" customHeight="1" x14ac:dyDescent="0.25">
      <c r="A117" s="316" t="s">
        <v>91</v>
      </c>
      <c r="B117" s="316"/>
      <c r="C117" s="316"/>
      <c r="D117" s="146"/>
      <c r="E117" s="147"/>
      <c r="F117" s="147"/>
      <c r="G117" s="147"/>
      <c r="H117" s="147"/>
      <c r="I117" s="147"/>
      <c r="J117" s="148"/>
      <c r="K117" s="148"/>
    </row>
    <row r="118" spans="1:11" ht="14.25" customHeight="1" x14ac:dyDescent="0.25">
      <c r="A118" s="278" t="s">
        <v>92</v>
      </c>
      <c r="B118" s="278"/>
      <c r="C118" s="278"/>
      <c r="D118" s="278"/>
      <c r="E118" s="147"/>
      <c r="F118" s="147"/>
      <c r="G118" s="147"/>
      <c r="H118" s="147"/>
      <c r="I118" s="147"/>
      <c r="J118" s="148"/>
      <c r="K118" s="148"/>
    </row>
    <row r="119" spans="1:11" ht="30.75" customHeight="1" x14ac:dyDescent="0.25">
      <c r="A119" s="278"/>
      <c r="B119" s="278"/>
      <c r="C119" s="278"/>
      <c r="D119" s="278"/>
      <c r="E119" s="147"/>
      <c r="F119" s="147"/>
      <c r="G119" s="147"/>
      <c r="H119" s="147"/>
      <c r="I119" s="147"/>
      <c r="J119" s="148"/>
      <c r="K119" s="148"/>
    </row>
    <row r="120" spans="1:11" ht="15.75" x14ac:dyDescent="0.25">
      <c r="A120" s="149" t="s">
        <v>93</v>
      </c>
      <c r="B120" s="146"/>
      <c r="C120" s="146"/>
      <c r="D120" s="146"/>
      <c r="E120" s="147"/>
      <c r="F120" s="147"/>
      <c r="G120" s="147"/>
      <c r="H120" s="147"/>
      <c r="I120" s="147"/>
      <c r="J120" s="148"/>
      <c r="K120" s="148"/>
    </row>
    <row r="121" spans="1:11" ht="31.5" customHeight="1" x14ac:dyDescent="0.25">
      <c r="A121" s="278" t="s">
        <v>94</v>
      </c>
      <c r="B121" s="278"/>
      <c r="C121" s="278"/>
      <c r="D121" s="278"/>
      <c r="E121" s="278"/>
      <c r="F121" s="278"/>
      <c r="G121" s="278"/>
      <c r="H121" s="278"/>
      <c r="I121" s="278"/>
      <c r="J121" s="278"/>
      <c r="K121" s="278"/>
    </row>
    <row r="122" spans="1:11" ht="15.75" x14ac:dyDescent="0.25">
      <c r="A122" s="149"/>
      <c r="B122" s="146"/>
      <c r="C122" s="146"/>
      <c r="D122" s="146"/>
      <c r="E122" s="147"/>
      <c r="F122" s="147"/>
      <c r="G122" s="147"/>
      <c r="H122" s="147"/>
      <c r="I122" s="147"/>
      <c r="J122" s="148"/>
      <c r="K122" s="148"/>
    </row>
    <row r="123" spans="1:11" ht="15.75" x14ac:dyDescent="0.25">
      <c r="A123" s="149" t="s">
        <v>95</v>
      </c>
      <c r="B123" s="146"/>
      <c r="C123" s="146"/>
      <c r="D123" s="146"/>
      <c r="E123" s="147"/>
      <c r="F123" s="147"/>
      <c r="G123" s="147"/>
      <c r="H123" s="147"/>
      <c r="I123" s="147"/>
      <c r="J123" s="148"/>
      <c r="K123" s="148"/>
    </row>
    <row r="124" spans="1:11" ht="31.5" customHeight="1" x14ac:dyDescent="0.25">
      <c r="A124" s="278" t="s">
        <v>478</v>
      </c>
      <c r="B124" s="278"/>
      <c r="C124" s="278"/>
      <c r="D124" s="278"/>
      <c r="E124" s="278"/>
      <c r="F124" s="278"/>
      <c r="G124" s="278"/>
      <c r="H124" s="278"/>
      <c r="I124" s="278"/>
      <c r="J124" s="278"/>
      <c r="K124" s="278"/>
    </row>
    <row r="125" spans="1:11" ht="15.75" x14ac:dyDescent="0.25">
      <c r="A125" s="149"/>
      <c r="B125" s="146"/>
      <c r="C125" s="146"/>
      <c r="D125" s="146"/>
      <c r="E125" s="147"/>
      <c r="F125" s="147"/>
      <c r="G125" s="147"/>
      <c r="H125" s="147"/>
      <c r="I125" s="147"/>
      <c r="J125" s="148"/>
      <c r="K125" s="148"/>
    </row>
    <row r="126" spans="1:11" ht="15.75" x14ac:dyDescent="0.25">
      <c r="A126" s="149" t="s">
        <v>96</v>
      </c>
      <c r="B126" s="146"/>
      <c r="C126" s="146"/>
      <c r="D126" s="146"/>
      <c r="E126" s="147"/>
      <c r="F126" s="147"/>
      <c r="G126" s="147"/>
      <c r="H126" s="147"/>
      <c r="I126" s="147"/>
      <c r="J126" s="148"/>
      <c r="K126" s="148"/>
    </row>
    <row r="127" spans="1:11" ht="31.5" customHeight="1" x14ac:dyDescent="0.25">
      <c r="A127" s="278" t="s">
        <v>97</v>
      </c>
      <c r="B127" s="278"/>
      <c r="C127" s="278"/>
      <c r="D127" s="278"/>
      <c r="E127" s="278"/>
      <c r="F127" s="278"/>
      <c r="G127" s="278"/>
      <c r="H127" s="278"/>
      <c r="I127" s="278"/>
      <c r="J127" s="278"/>
      <c r="K127" s="278"/>
    </row>
    <row r="128" spans="1:11" ht="15.75" x14ac:dyDescent="0.25">
      <c r="A128" s="149"/>
      <c r="B128" s="146"/>
      <c r="C128" s="146"/>
      <c r="D128" s="146"/>
      <c r="E128" s="147"/>
      <c r="F128" s="147"/>
      <c r="G128" s="147"/>
      <c r="H128" s="147"/>
      <c r="I128" s="147"/>
      <c r="J128" s="148"/>
      <c r="K128" s="148"/>
    </row>
    <row r="129" spans="1:11" ht="31.5" customHeight="1" x14ac:dyDescent="0.25">
      <c r="A129" s="314" t="s">
        <v>98</v>
      </c>
      <c r="B129" s="314"/>
      <c r="C129" s="314"/>
      <c r="D129" s="314"/>
      <c r="E129" s="147"/>
      <c r="F129" s="147"/>
      <c r="G129" s="147"/>
      <c r="H129" s="147"/>
      <c r="I129" s="147"/>
      <c r="J129" s="148"/>
      <c r="K129" s="148"/>
    </row>
    <row r="130" spans="1:11" ht="15.75" x14ac:dyDescent="0.25">
      <c r="A130" s="150"/>
      <c r="B130" s="146"/>
      <c r="C130" s="146"/>
      <c r="D130" s="146"/>
      <c r="E130" s="147"/>
      <c r="F130" s="147"/>
      <c r="G130" s="147"/>
      <c r="H130" s="147"/>
      <c r="I130" s="147"/>
      <c r="J130" s="148"/>
      <c r="K130" s="148"/>
    </row>
    <row r="131" spans="1:11" ht="96.6" customHeight="1" x14ac:dyDescent="0.25">
      <c r="A131" s="315" t="s">
        <v>99</v>
      </c>
      <c r="B131" s="315"/>
      <c r="C131" s="315"/>
      <c r="D131" s="315"/>
      <c r="E131" s="147"/>
      <c r="F131" s="147"/>
      <c r="G131" s="147"/>
      <c r="H131" s="147"/>
      <c r="I131" s="147"/>
      <c r="J131" s="148"/>
      <c r="K131" s="148"/>
    </row>
    <row r="132" spans="1:11" x14ac:dyDescent="0.25">
      <c r="A132" s="146"/>
      <c r="B132" s="146"/>
      <c r="C132" s="146"/>
      <c r="D132" s="146"/>
      <c r="E132" s="147"/>
      <c r="F132" s="147"/>
      <c r="G132" s="147"/>
      <c r="H132" s="147"/>
      <c r="I132" s="147"/>
      <c r="J132" s="148"/>
      <c r="K132" s="148"/>
    </row>
    <row r="133" spans="1:11" ht="23.25" x14ac:dyDescent="0.25">
      <c r="A133" s="65" t="s">
        <v>365</v>
      </c>
      <c r="B133" s="63"/>
      <c r="C133" s="63"/>
      <c r="D133" s="63"/>
    </row>
    <row r="134" spans="1:11" ht="18" customHeight="1" x14ac:dyDescent="0.25">
      <c r="A134" s="65"/>
      <c r="B134" s="63"/>
      <c r="C134" s="63"/>
      <c r="D134" s="63"/>
      <c r="E134" s="40"/>
      <c r="F134" s="40"/>
    </row>
    <row r="135" spans="1:11" ht="24.6" customHeight="1" x14ac:dyDescent="0.25">
      <c r="A135" s="77" t="s">
        <v>366</v>
      </c>
      <c r="B135" s="78"/>
      <c r="C135" s="78"/>
      <c r="D135" s="78"/>
      <c r="E135" s="40"/>
      <c r="F135" s="40"/>
      <c r="G135" s="40"/>
    </row>
    <row r="136" spans="1:11" ht="31.5" customHeight="1" x14ac:dyDescent="0.25">
      <c r="A136" s="307" t="s">
        <v>367</v>
      </c>
      <c r="B136" s="307"/>
      <c r="C136" s="307"/>
      <c r="D136" s="307"/>
      <c r="E136" s="40"/>
      <c r="F136" s="40"/>
    </row>
    <row r="137" spans="1:11" ht="14.25" customHeight="1" x14ac:dyDescent="0.25">
      <c r="A137" s="307"/>
      <c r="B137" s="307"/>
      <c r="C137" s="307"/>
      <c r="D137" s="307"/>
    </row>
    <row r="138" spans="1:11" ht="18" customHeight="1" x14ac:dyDescent="0.25">
      <c r="A138" s="73"/>
      <c r="B138" s="73"/>
      <c r="C138" s="277"/>
      <c r="D138" s="277"/>
      <c r="E138" s="8" t="b">
        <v>0</v>
      </c>
      <c r="F138" s="8">
        <f>IF(E138,1,2)</f>
        <v>2</v>
      </c>
      <c r="G138" s="8" t="b">
        <v>0</v>
      </c>
      <c r="H138" s="8">
        <f>IF(G138,1,2)</f>
        <v>2</v>
      </c>
      <c r="I138" s="8" t="b">
        <v>0</v>
      </c>
      <c r="J138" s="3">
        <f>IF(I138,1,2)</f>
        <v>2</v>
      </c>
      <c r="K138" s="3">
        <f>IF(I138,1,2)</f>
        <v>2</v>
      </c>
    </row>
    <row r="139" spans="1:11" ht="18" customHeight="1" x14ac:dyDescent="0.25">
      <c r="A139" s="79"/>
      <c r="B139" s="73"/>
      <c r="C139" s="277"/>
      <c r="D139" s="277"/>
      <c r="E139" s="8" t="b">
        <v>0</v>
      </c>
      <c r="F139" s="8">
        <f>IF(E139,1,2)</f>
        <v>2</v>
      </c>
      <c r="G139" s="8" t="b">
        <v>0</v>
      </c>
      <c r="H139" s="8">
        <f>IF(G139,1,2)</f>
        <v>2</v>
      </c>
      <c r="I139" s="8" t="b">
        <v>0</v>
      </c>
      <c r="J139" s="3">
        <f>IF(I139,1,2)</f>
        <v>2</v>
      </c>
      <c r="K139" s="3">
        <f>IF(I139,1,2)</f>
        <v>2</v>
      </c>
    </row>
    <row r="140" spans="1:11" ht="18" customHeight="1" x14ac:dyDescent="0.25">
      <c r="A140" s="73"/>
      <c r="B140" s="286"/>
      <c r="C140" s="290"/>
      <c r="D140" s="287"/>
      <c r="E140" s="8" t="b">
        <v>0</v>
      </c>
      <c r="F140" s="8">
        <f>IF(E140,1,2)</f>
        <v>2</v>
      </c>
      <c r="G140" s="8" t="b">
        <v>0</v>
      </c>
      <c r="H140" s="8">
        <f>IF(G140,1,2)</f>
        <v>2</v>
      </c>
    </row>
    <row r="141" spans="1:11" ht="45.75" customHeight="1" x14ac:dyDescent="0.25">
      <c r="A141" s="311" t="s">
        <v>89</v>
      </c>
      <c r="B141" s="311"/>
      <c r="C141" s="311"/>
      <c r="D141" s="311"/>
    </row>
    <row r="142" spans="1:11" ht="47.45" customHeight="1" x14ac:dyDescent="0.25">
      <c r="A142" s="296" t="s">
        <v>404</v>
      </c>
      <c r="B142" s="296"/>
      <c r="C142" s="296"/>
      <c r="D142" s="296"/>
      <c r="E142" s="8" t="b">
        <v>0</v>
      </c>
      <c r="F142" s="8">
        <f>IF(E142,1,2)</f>
        <v>2</v>
      </c>
      <c r="G142" s="8" t="b">
        <v>0</v>
      </c>
      <c r="H142" s="8">
        <f>IF(G142,1,2)</f>
        <v>2</v>
      </c>
    </row>
    <row r="143" spans="1:11" ht="15.75" customHeight="1" x14ac:dyDescent="0.25">
      <c r="A143" s="80"/>
      <c r="B143" s="80"/>
      <c r="C143" s="81"/>
      <c r="D143" s="81"/>
      <c r="E143" s="40"/>
      <c r="F143" s="40"/>
    </row>
    <row r="144" spans="1:11" ht="74.099999999999994" customHeight="1" x14ac:dyDescent="0.25">
      <c r="A144" s="280" t="s">
        <v>131</v>
      </c>
      <c r="B144" s="280"/>
      <c r="C144" s="280"/>
      <c r="D144" s="280"/>
    </row>
    <row r="145" spans="1:7" ht="21" x14ac:dyDescent="0.25">
      <c r="A145" s="77" t="s">
        <v>368</v>
      </c>
      <c r="B145" s="63"/>
      <c r="C145" s="63"/>
      <c r="D145" s="63"/>
    </row>
    <row r="146" spans="1:7" ht="18.75" x14ac:dyDescent="0.25">
      <c r="A146" s="82" t="s">
        <v>369</v>
      </c>
      <c r="B146" s="63"/>
      <c r="C146" s="63"/>
      <c r="D146" s="63"/>
    </row>
    <row r="147" spans="1:7" ht="62.45" customHeight="1" x14ac:dyDescent="0.25">
      <c r="A147" s="291" t="s">
        <v>100</v>
      </c>
      <c r="B147" s="291"/>
      <c r="C147" s="291"/>
      <c r="D147" s="291"/>
    </row>
    <row r="148" spans="1:7" ht="18.75" x14ac:dyDescent="0.25">
      <c r="A148" s="82" t="s">
        <v>370</v>
      </c>
      <c r="B148" s="63"/>
      <c r="C148" s="63"/>
      <c r="D148" s="63"/>
    </row>
    <row r="149" spans="1:7" ht="81.599999999999994" customHeight="1" x14ac:dyDescent="0.25">
      <c r="A149" s="291" t="s">
        <v>101</v>
      </c>
      <c r="B149" s="291"/>
      <c r="C149" s="291"/>
      <c r="D149" s="291"/>
    </row>
    <row r="150" spans="1:7" ht="21" x14ac:dyDescent="0.25">
      <c r="A150" s="77" t="s">
        <v>371</v>
      </c>
      <c r="B150" s="63"/>
      <c r="C150" s="63"/>
      <c r="D150" s="63"/>
    </row>
    <row r="151" spans="1:7" ht="18.75" x14ac:dyDescent="0.25">
      <c r="A151" s="82" t="s">
        <v>372</v>
      </c>
      <c r="B151" s="63"/>
      <c r="C151" s="63"/>
      <c r="D151" s="63"/>
    </row>
    <row r="152" spans="1:7" ht="62.1" customHeight="1" x14ac:dyDescent="0.25">
      <c r="A152" s="291" t="s">
        <v>102</v>
      </c>
      <c r="B152" s="291"/>
      <c r="C152" s="291"/>
      <c r="D152" s="291"/>
    </row>
    <row r="153" spans="1:7" ht="18.75" x14ac:dyDescent="0.25">
      <c r="A153" s="82" t="s">
        <v>373</v>
      </c>
      <c r="B153" s="63"/>
      <c r="C153" s="63"/>
      <c r="D153" s="63"/>
    </row>
    <row r="154" spans="1:7" ht="71.45" customHeight="1" x14ac:dyDescent="0.25">
      <c r="A154" s="291" t="s">
        <v>103</v>
      </c>
      <c r="B154" s="291"/>
      <c r="C154" s="291"/>
      <c r="D154" s="291"/>
    </row>
    <row r="155" spans="1:7" ht="23.25" x14ac:dyDescent="0.25">
      <c r="A155" s="65" t="s">
        <v>374</v>
      </c>
      <c r="B155" s="63"/>
      <c r="C155" s="63"/>
      <c r="D155" s="63"/>
    </row>
    <row r="156" spans="1:7" ht="18" customHeight="1" x14ac:dyDescent="0.25">
      <c r="A156" s="68"/>
      <c r="B156" s="63"/>
      <c r="C156" s="63"/>
      <c r="D156" s="63"/>
    </row>
    <row r="157" spans="1:7" ht="31.5" customHeight="1" x14ac:dyDescent="0.25">
      <c r="A157" s="280" t="s">
        <v>104</v>
      </c>
      <c r="B157" s="280"/>
      <c r="C157" s="280"/>
      <c r="D157" s="280"/>
      <c r="E157" s="8" t="b">
        <v>0</v>
      </c>
      <c r="G157" s="8" t="b">
        <v>0</v>
      </c>
    </row>
    <row r="158" spans="1:7" ht="15.75" x14ac:dyDescent="0.25">
      <c r="A158" s="68" t="s">
        <v>105</v>
      </c>
      <c r="B158" s="63"/>
      <c r="C158" s="63"/>
      <c r="D158" s="63"/>
    </row>
    <row r="159" spans="1:7" ht="31.5" customHeight="1" x14ac:dyDescent="0.25">
      <c r="A159" s="278" t="s">
        <v>106</v>
      </c>
      <c r="B159" s="278"/>
      <c r="C159" s="278"/>
      <c r="D159" s="278"/>
    </row>
    <row r="160" spans="1:7" ht="15.75" x14ac:dyDescent="0.25">
      <c r="A160" s="68"/>
      <c r="B160" s="63"/>
      <c r="C160" s="63"/>
      <c r="D160" s="63"/>
    </row>
    <row r="161" spans="1:11" ht="31.5" customHeight="1" x14ac:dyDescent="0.25">
      <c r="A161" s="280" t="s">
        <v>107</v>
      </c>
      <c r="B161" s="280"/>
      <c r="C161" s="280"/>
      <c r="D161" s="280"/>
    </row>
    <row r="162" spans="1:11" ht="15.75" x14ac:dyDescent="0.25">
      <c r="A162" s="68" t="s">
        <v>108</v>
      </c>
      <c r="B162" s="63"/>
      <c r="C162" s="63"/>
      <c r="D162" s="63"/>
    </row>
    <row r="163" spans="1:11" ht="31.5" customHeight="1" x14ac:dyDescent="0.25">
      <c r="A163" s="278" t="s">
        <v>109</v>
      </c>
      <c r="B163" s="278"/>
      <c r="C163" s="278"/>
      <c r="D163" s="278"/>
      <c r="E163" s="278"/>
      <c r="F163" s="278"/>
      <c r="G163" s="278"/>
      <c r="H163" s="278"/>
      <c r="I163" s="278"/>
      <c r="J163" s="278"/>
      <c r="K163" s="278"/>
    </row>
    <row r="164" spans="1:11" ht="15.75" x14ac:dyDescent="0.25">
      <c r="A164" s="68"/>
      <c r="B164" s="63"/>
      <c r="C164" s="63"/>
      <c r="D164" s="63"/>
    </row>
    <row r="165" spans="1:11" ht="15.75" x14ac:dyDescent="0.25">
      <c r="A165" s="68" t="s">
        <v>110</v>
      </c>
      <c r="B165" s="63"/>
      <c r="C165" s="63"/>
      <c r="D165" s="63"/>
    </row>
    <row r="166" spans="1:11" ht="15.75" x14ac:dyDescent="0.25">
      <c r="A166" s="83"/>
      <c r="B166" s="72"/>
      <c r="C166" s="72" t="s">
        <v>111</v>
      </c>
      <c r="D166" s="63"/>
    </row>
    <row r="167" spans="1:11" ht="31.5" customHeight="1" x14ac:dyDescent="0.25">
      <c r="A167" s="289" t="s">
        <v>112</v>
      </c>
      <c r="B167" s="289"/>
      <c r="C167" s="303" t="str">
        <f ca="1">"Ziel CoQ für das Jahr"&amp;" "&amp; YEAR(TODAY())</f>
        <v>Ziel CoQ für das Jahr 2025</v>
      </c>
      <c r="D167" s="297"/>
    </row>
    <row r="168" spans="1:11" ht="31.5" customHeight="1" x14ac:dyDescent="0.25">
      <c r="A168" s="289" t="s">
        <v>405</v>
      </c>
      <c r="B168" s="289"/>
      <c r="C168" s="297" t="str">
        <f ca="1">"Ziel-% für das Jahr"&amp;" "&amp;YEAR(TODAY())</f>
        <v>Ziel-% für das Jahr 2025</v>
      </c>
      <c r="D168" s="297"/>
    </row>
    <row r="169" spans="1:11" ht="30" customHeight="1" x14ac:dyDescent="0.25">
      <c r="A169" s="83" t="s">
        <v>113</v>
      </c>
      <c r="B169" s="72"/>
      <c r="C169" s="297" t="str">
        <f ca="1">"Ziel-ppm für das Jahr"&amp;" "&amp;YEAR(TODAY())</f>
        <v>Ziel-ppm für das Jahr 2025</v>
      </c>
      <c r="D169" s="297"/>
      <c r="E169" s="42"/>
      <c r="F169" s="42"/>
    </row>
    <row r="170" spans="1:11" ht="15.75" x14ac:dyDescent="0.25">
      <c r="A170" s="68" t="s">
        <v>114</v>
      </c>
      <c r="B170" s="63"/>
      <c r="C170" s="63"/>
      <c r="D170" s="63"/>
    </row>
    <row r="171" spans="1:11" ht="15.75" x14ac:dyDescent="0.25">
      <c r="A171" s="68"/>
      <c r="B171" s="63"/>
      <c r="C171" s="63"/>
      <c r="D171" s="63"/>
    </row>
    <row r="172" spans="1:11" ht="30" customHeight="1" x14ac:dyDescent="0.25">
      <c r="A172" s="298" t="s">
        <v>112</v>
      </c>
      <c r="B172" s="298"/>
      <c r="C172" s="298"/>
      <c r="D172" s="298"/>
    </row>
    <row r="173" spans="1:11" ht="15.75" x14ac:dyDescent="0.25">
      <c r="A173" s="70">
        <f ca="1">YEAR(TODAY())-4</f>
        <v>2021</v>
      </c>
      <c r="B173" s="70">
        <f ca="1">YEAR(TODAY())-3</f>
        <v>2022</v>
      </c>
      <c r="C173" s="70">
        <f ca="1">YEAR(TODAY())-2</f>
        <v>2023</v>
      </c>
      <c r="D173" s="70">
        <f ca="1">YEAR(TODAY())-1</f>
        <v>2024</v>
      </c>
    </row>
    <row r="174" spans="1:11" x14ac:dyDescent="0.25">
      <c r="A174" s="61" t="s">
        <v>115</v>
      </c>
      <c r="B174" s="61" t="s">
        <v>115</v>
      </c>
      <c r="C174" s="61" t="s">
        <v>115</v>
      </c>
      <c r="D174" s="61" t="s">
        <v>115</v>
      </c>
    </row>
    <row r="175" spans="1:11" x14ac:dyDescent="0.25">
      <c r="A175" s="89"/>
      <c r="B175" s="89"/>
      <c r="C175" s="89"/>
      <c r="D175" s="89"/>
      <c r="E175" s="40"/>
      <c r="F175" s="40"/>
      <c r="G175" s="40"/>
      <c r="H175" s="40"/>
    </row>
    <row r="176" spans="1:11" ht="30" customHeight="1" x14ac:dyDescent="0.25">
      <c r="A176" s="298" t="s">
        <v>116</v>
      </c>
      <c r="B176" s="298"/>
      <c r="C176" s="298"/>
      <c r="D176" s="298"/>
      <c r="E176" s="40"/>
      <c r="F176" s="40"/>
      <c r="G176" s="40"/>
      <c r="H176" s="40"/>
    </row>
    <row r="177" spans="1:6" ht="15.75" x14ac:dyDescent="0.25">
      <c r="A177" s="70">
        <f ca="1">YEAR(TODAY())-4</f>
        <v>2021</v>
      </c>
      <c r="B177" s="70">
        <f ca="1">YEAR(TODAY())-3</f>
        <v>2022</v>
      </c>
      <c r="C177" s="70">
        <f ca="1">YEAR(TODAY())-2</f>
        <v>2023</v>
      </c>
      <c r="D177" s="70">
        <f ca="1">YEAR(TODAY())-1</f>
        <v>2024</v>
      </c>
    </row>
    <row r="178" spans="1:6" ht="15" customHeight="1" x14ac:dyDescent="0.25">
      <c r="A178" s="61" t="s">
        <v>117</v>
      </c>
      <c r="B178" s="61" t="s">
        <v>117</v>
      </c>
      <c r="C178" s="61" t="s">
        <v>117</v>
      </c>
      <c r="D178" s="61" t="s">
        <v>117</v>
      </c>
    </row>
    <row r="179" spans="1:6" ht="15" customHeight="1" x14ac:dyDescent="0.25">
      <c r="A179" s="89"/>
      <c r="B179" s="89"/>
      <c r="C179" s="89"/>
      <c r="D179" s="89"/>
    </row>
    <row r="180" spans="1:6" ht="30" customHeight="1" x14ac:dyDescent="0.25">
      <c r="A180" s="298" t="s">
        <v>612</v>
      </c>
      <c r="B180" s="298"/>
      <c r="C180" s="298"/>
      <c r="D180" s="298"/>
    </row>
    <row r="181" spans="1:6" ht="15.75" x14ac:dyDescent="0.25">
      <c r="A181" s="70">
        <f ca="1">YEAR(TODAY())-4</f>
        <v>2021</v>
      </c>
      <c r="B181" s="70">
        <f ca="1">YEAR(TODAY())-3</f>
        <v>2022</v>
      </c>
      <c r="C181" s="70">
        <f ca="1">YEAR(TODAY())-2</f>
        <v>2023</v>
      </c>
      <c r="D181" s="70">
        <f ca="1">YEAR(TODAY())-1</f>
        <v>2024</v>
      </c>
    </row>
    <row r="182" spans="1:6" x14ac:dyDescent="0.25">
      <c r="A182" s="61" t="s">
        <v>118</v>
      </c>
      <c r="B182" s="61" t="s">
        <v>118</v>
      </c>
      <c r="C182" s="61" t="s">
        <v>118</v>
      </c>
      <c r="D182" s="61" t="s">
        <v>118</v>
      </c>
    </row>
    <row r="183" spans="1:6" ht="15.75" x14ac:dyDescent="0.25">
      <c r="A183" s="68"/>
      <c r="B183" s="63"/>
      <c r="C183" s="63"/>
      <c r="D183" s="63"/>
    </row>
    <row r="184" spans="1:6" ht="15.75" x14ac:dyDescent="0.25">
      <c r="A184" s="68"/>
      <c r="B184" s="63"/>
      <c r="C184" s="63"/>
      <c r="D184" s="63"/>
    </row>
    <row r="185" spans="1:6" ht="15.75" x14ac:dyDescent="0.25">
      <c r="A185" s="68"/>
      <c r="B185" s="63"/>
      <c r="C185" s="63"/>
      <c r="D185" s="63"/>
    </row>
    <row r="186" spans="1:6" ht="15.75" x14ac:dyDescent="0.25">
      <c r="A186" s="68"/>
      <c r="B186" s="63"/>
      <c r="C186" s="63"/>
      <c r="D186" s="63"/>
    </row>
    <row r="187" spans="1:6" ht="15.75" x14ac:dyDescent="0.25">
      <c r="A187" s="68"/>
      <c r="B187" s="63"/>
      <c r="C187" s="63"/>
      <c r="D187" s="63"/>
    </row>
    <row r="188" spans="1:6" ht="16.5" thickBot="1" x14ac:dyDescent="0.3">
      <c r="A188" s="90"/>
      <c r="B188" s="84"/>
      <c r="C188" s="90"/>
      <c r="D188" s="63"/>
      <c r="E188" s="41"/>
      <c r="F188" s="41"/>
    </row>
    <row r="189" spans="1:6" ht="15.75" x14ac:dyDescent="0.25">
      <c r="A189" s="84" t="s">
        <v>119</v>
      </c>
      <c r="B189" s="84"/>
      <c r="C189" s="84" t="s">
        <v>13</v>
      </c>
      <c r="D189" s="63"/>
    </row>
    <row r="190" spans="1:6" ht="32.25" customHeight="1" x14ac:dyDescent="0.25">
      <c r="A190" s="306" t="s">
        <v>584</v>
      </c>
      <c r="B190" s="306"/>
      <c r="C190" s="306"/>
      <c r="D190" s="306"/>
    </row>
  </sheetData>
  <sheetProtection algorithmName="SHA-512" hashValue="XODm1j/YYA/BKezz5R3AFpux1tDZiVht9w9UAdRKL9eH8eSU4l4iPahSBHEpiuQbTawPmhC0QarWBq1gYxJ5rg==" saltValue="ythuTijHHUTut8QXwABPbQ==" spinCount="100000" sheet="1" objects="1" scenarios="1"/>
  <mergeCells count="131">
    <mergeCell ref="B17:D17"/>
    <mergeCell ref="A152:D152"/>
    <mergeCell ref="A154:D154"/>
    <mergeCell ref="A136:D137"/>
    <mergeCell ref="B32:B33"/>
    <mergeCell ref="D95:D96"/>
    <mergeCell ref="A95:B96"/>
    <mergeCell ref="C138:D138"/>
    <mergeCell ref="C139:D139"/>
    <mergeCell ref="A141:D141"/>
    <mergeCell ref="A129:D129"/>
    <mergeCell ref="A131:D131"/>
    <mergeCell ref="C111:C112"/>
    <mergeCell ref="A117:C117"/>
    <mergeCell ref="A147:D147"/>
    <mergeCell ref="A59:D59"/>
    <mergeCell ref="B34:B35"/>
    <mergeCell ref="C36:D36"/>
    <mergeCell ref="C38:D38"/>
    <mergeCell ref="C30:D30"/>
    <mergeCell ref="C28:D28"/>
    <mergeCell ref="A75:A76"/>
    <mergeCell ref="B74:D74"/>
    <mergeCell ref="A61:B61"/>
    <mergeCell ref="A1:D1"/>
    <mergeCell ref="A3:D3"/>
    <mergeCell ref="A23:D23"/>
    <mergeCell ref="A83:D83"/>
    <mergeCell ref="C29:D29"/>
    <mergeCell ref="B7:D7"/>
    <mergeCell ref="B8:D8"/>
    <mergeCell ref="B9:D9"/>
    <mergeCell ref="B10:D10"/>
    <mergeCell ref="B11:D11"/>
    <mergeCell ref="B13:D13"/>
    <mergeCell ref="A14:A15"/>
    <mergeCell ref="A16:A17"/>
    <mergeCell ref="A18:A21"/>
    <mergeCell ref="A73:A74"/>
    <mergeCell ref="C27:D27"/>
    <mergeCell ref="C75:D75"/>
    <mergeCell ref="C31:D31"/>
    <mergeCell ref="C34:D34"/>
    <mergeCell ref="C35:D35"/>
    <mergeCell ref="C25:D25"/>
    <mergeCell ref="B14:D14"/>
    <mergeCell ref="B15:D15"/>
    <mergeCell ref="B16:D16"/>
    <mergeCell ref="A190:D190"/>
    <mergeCell ref="D103:D104"/>
    <mergeCell ref="D101:D102"/>
    <mergeCell ref="D99:D100"/>
    <mergeCell ref="D97:D98"/>
    <mergeCell ref="D111:D112"/>
    <mergeCell ref="D109:D110"/>
    <mergeCell ref="D107:D108"/>
    <mergeCell ref="D105:D106"/>
    <mergeCell ref="A101:B102"/>
    <mergeCell ref="A99:B100"/>
    <mergeCell ref="A97:B98"/>
    <mergeCell ref="A103:B104"/>
    <mergeCell ref="A105:B106"/>
    <mergeCell ref="A107:B108"/>
    <mergeCell ref="A109:B110"/>
    <mergeCell ref="A111:B112"/>
    <mergeCell ref="C105:C106"/>
    <mergeCell ref="A144:D144"/>
    <mergeCell ref="A118:D119"/>
    <mergeCell ref="A124:K124"/>
    <mergeCell ref="A127:K127"/>
    <mergeCell ref="A159:D159"/>
    <mergeCell ref="A163:K163"/>
    <mergeCell ref="C169:D169"/>
    <mergeCell ref="A167:B167"/>
    <mergeCell ref="A172:D172"/>
    <mergeCell ref="A176:D176"/>
    <mergeCell ref="A180:D180"/>
    <mergeCell ref="C12:D12"/>
    <mergeCell ref="C18:D18"/>
    <mergeCell ref="C19:D19"/>
    <mergeCell ref="C20:D20"/>
    <mergeCell ref="C21:D21"/>
    <mergeCell ref="A157:D157"/>
    <mergeCell ref="A161:D161"/>
    <mergeCell ref="A116:D116"/>
    <mergeCell ref="C167:D167"/>
    <mergeCell ref="A9:A12"/>
    <mergeCell ref="B22:D22"/>
    <mergeCell ref="C26:D26"/>
    <mergeCell ref="C79:D79"/>
    <mergeCell ref="B28:B29"/>
    <mergeCell ref="A26:A27"/>
    <mergeCell ref="B26:B27"/>
    <mergeCell ref="A34:A35"/>
    <mergeCell ref="A30:A31"/>
    <mergeCell ref="B30:B31"/>
    <mergeCell ref="A168:B168"/>
    <mergeCell ref="B140:D140"/>
    <mergeCell ref="A149:D149"/>
    <mergeCell ref="C87:D87"/>
    <mergeCell ref="C88:D88"/>
    <mergeCell ref="C89:D89"/>
    <mergeCell ref="C90:D90"/>
    <mergeCell ref="C109:C110"/>
    <mergeCell ref="C103:C104"/>
    <mergeCell ref="A142:D142"/>
    <mergeCell ref="C168:D168"/>
    <mergeCell ref="C99:C100"/>
    <mergeCell ref="C101:C102"/>
    <mergeCell ref="C95:C96"/>
    <mergeCell ref="C97:C98"/>
    <mergeCell ref="A67:D67"/>
    <mergeCell ref="A37:D37"/>
    <mergeCell ref="C80:D80"/>
    <mergeCell ref="C107:C108"/>
    <mergeCell ref="A121:K121"/>
    <mergeCell ref="A77:A78"/>
    <mergeCell ref="A32:A33"/>
    <mergeCell ref="A28:A29"/>
    <mergeCell ref="A71:D71"/>
    <mergeCell ref="C32:D32"/>
    <mergeCell ref="C33:D33"/>
    <mergeCell ref="B81:D81"/>
    <mergeCell ref="B78:C78"/>
    <mergeCell ref="C68:D68"/>
    <mergeCell ref="C77:D77"/>
    <mergeCell ref="A62:B62"/>
    <mergeCell ref="A63:B63"/>
    <mergeCell ref="A64:B64"/>
    <mergeCell ref="A65:B65"/>
    <mergeCell ref="A66:B66"/>
  </mergeCells>
  <conditionalFormatting sqref="D78">
    <cfRule type="expression" dxfId="28" priority="1">
      <formula>$G$77</formula>
    </cfRule>
  </conditionalFormatting>
  <pageMargins left="0.70866141732283472" right="0.70866141732283472" top="0.78740157480314965" bottom="0.78740157480314965" header="0.31496062992125984" footer="0.31496062992125984"/>
  <pageSetup paperSize="9" orientation="portrait" horizontalDpi="90" verticalDpi="90" r:id="rId1"/>
  <headerFooter>
    <oddHeader xml:space="preserve">&amp;R&amp;G
</oddHeader>
    <oddFooter xml:space="preserve">&amp;L
&amp;R
Ausgabe: März 2023
Revison 4   </oddFooter>
  </headerFooter>
  <rowBreaks count="7" manualBreakCount="7">
    <brk id="22" max="16383" man="1"/>
    <brk id="38" max="16383" man="1"/>
    <brk id="68" max="16383" man="1"/>
    <brk id="91" max="16383" man="1"/>
    <brk id="113" max="16383" man="1"/>
    <brk id="132" max="16383" man="1"/>
    <brk id="154" max="16383" man="1"/>
  </row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6145" r:id="rId5" name="Check Box 1">
              <controlPr defaultSize="0" autoFill="0" autoLine="0" autoPict="0">
                <anchor moveWithCells="1">
                  <from>
                    <xdr:col>1</xdr:col>
                    <xdr:colOff>228600</xdr:colOff>
                    <xdr:row>72</xdr:row>
                    <xdr:rowOff>28575</xdr:rowOff>
                  </from>
                  <to>
                    <xdr:col>2</xdr:col>
                    <xdr:colOff>85725</xdr:colOff>
                    <xdr:row>72</xdr:row>
                    <xdr:rowOff>371475</xdr:rowOff>
                  </to>
                </anchor>
              </controlPr>
            </control>
          </mc:Choice>
        </mc:AlternateContent>
        <mc:AlternateContent xmlns:mc="http://schemas.openxmlformats.org/markup-compatibility/2006">
          <mc:Choice Requires="x14">
            <control shapeId="6148" r:id="rId6" name="Check Box 4">
              <controlPr defaultSize="0" autoFill="0" autoLine="0" autoPict="0">
                <anchor moveWithCells="1">
                  <from>
                    <xdr:col>2</xdr:col>
                    <xdr:colOff>19050</xdr:colOff>
                    <xdr:row>72</xdr:row>
                    <xdr:rowOff>28575</xdr:rowOff>
                  </from>
                  <to>
                    <xdr:col>2</xdr:col>
                    <xdr:colOff>1381125</xdr:colOff>
                    <xdr:row>72</xdr:row>
                    <xdr:rowOff>381000</xdr:rowOff>
                  </to>
                </anchor>
              </controlPr>
            </control>
          </mc:Choice>
        </mc:AlternateContent>
        <mc:AlternateContent xmlns:mc="http://schemas.openxmlformats.org/markup-compatibility/2006">
          <mc:Choice Requires="x14">
            <control shapeId="6149" r:id="rId7" name="Check Box 5">
              <controlPr defaultSize="0" autoFill="0" autoLine="0" autoPict="0">
                <anchor moveWithCells="1">
                  <from>
                    <xdr:col>3</xdr:col>
                    <xdr:colOff>114300</xdr:colOff>
                    <xdr:row>72</xdr:row>
                    <xdr:rowOff>28575</xdr:rowOff>
                  </from>
                  <to>
                    <xdr:col>3</xdr:col>
                    <xdr:colOff>1009650</xdr:colOff>
                    <xdr:row>72</xdr:row>
                    <xdr:rowOff>371475</xdr:rowOff>
                  </to>
                </anchor>
              </controlPr>
            </control>
          </mc:Choice>
        </mc:AlternateContent>
        <mc:AlternateContent xmlns:mc="http://schemas.openxmlformats.org/markup-compatibility/2006">
          <mc:Choice Requires="x14">
            <control shapeId="6150" r:id="rId8" name="Check Box 6">
              <controlPr defaultSize="0" autoFill="0" autoLine="0" autoPict="0">
                <anchor moveWithCells="1">
                  <from>
                    <xdr:col>1</xdr:col>
                    <xdr:colOff>219075</xdr:colOff>
                    <xdr:row>74</xdr:row>
                    <xdr:rowOff>38100</xdr:rowOff>
                  </from>
                  <to>
                    <xdr:col>2</xdr:col>
                    <xdr:colOff>104775</xdr:colOff>
                    <xdr:row>74</xdr:row>
                    <xdr:rowOff>390525</xdr:rowOff>
                  </to>
                </anchor>
              </controlPr>
            </control>
          </mc:Choice>
        </mc:AlternateContent>
        <mc:AlternateContent xmlns:mc="http://schemas.openxmlformats.org/markup-compatibility/2006">
          <mc:Choice Requires="x14">
            <control shapeId="6151" r:id="rId9" name="Check Box 7">
              <controlPr defaultSize="0" autoFill="0" autoLine="0" autoPict="0">
                <anchor moveWithCells="1">
                  <from>
                    <xdr:col>2</xdr:col>
                    <xdr:colOff>819150</xdr:colOff>
                    <xdr:row>74</xdr:row>
                    <xdr:rowOff>47625</xdr:rowOff>
                  </from>
                  <to>
                    <xdr:col>3</xdr:col>
                    <xdr:colOff>314325</xdr:colOff>
                    <xdr:row>74</xdr:row>
                    <xdr:rowOff>390525</xdr:rowOff>
                  </to>
                </anchor>
              </controlPr>
            </control>
          </mc:Choice>
        </mc:AlternateContent>
        <mc:AlternateContent xmlns:mc="http://schemas.openxmlformats.org/markup-compatibility/2006">
          <mc:Choice Requires="x14">
            <control shapeId="6153" r:id="rId10" name="Check Box 9">
              <controlPr defaultSize="0" autoFill="0" autoLine="0" autoPict="0">
                <anchor moveWithCells="1">
                  <from>
                    <xdr:col>1</xdr:col>
                    <xdr:colOff>219075</xdr:colOff>
                    <xdr:row>76</xdr:row>
                    <xdr:rowOff>76200</xdr:rowOff>
                  </from>
                  <to>
                    <xdr:col>2</xdr:col>
                    <xdr:colOff>28575</xdr:colOff>
                    <xdr:row>76</xdr:row>
                    <xdr:rowOff>428625</xdr:rowOff>
                  </to>
                </anchor>
              </controlPr>
            </control>
          </mc:Choice>
        </mc:AlternateContent>
        <mc:AlternateContent xmlns:mc="http://schemas.openxmlformats.org/markup-compatibility/2006">
          <mc:Choice Requires="x14">
            <control shapeId="6154" r:id="rId11" name="Check Box 10">
              <controlPr defaultSize="0" autoFill="0" autoLine="0" autoPict="0">
                <anchor moveWithCells="1">
                  <from>
                    <xdr:col>1</xdr:col>
                    <xdr:colOff>238125</xdr:colOff>
                    <xdr:row>78</xdr:row>
                    <xdr:rowOff>123825</xdr:rowOff>
                  </from>
                  <to>
                    <xdr:col>2</xdr:col>
                    <xdr:colOff>133350</xdr:colOff>
                    <xdr:row>78</xdr:row>
                    <xdr:rowOff>466725</xdr:rowOff>
                  </to>
                </anchor>
              </controlPr>
            </control>
          </mc:Choice>
        </mc:AlternateContent>
        <mc:AlternateContent xmlns:mc="http://schemas.openxmlformats.org/markup-compatibility/2006">
          <mc:Choice Requires="x14">
            <control shapeId="6155" r:id="rId12" name="Check Box 11">
              <controlPr defaultSize="0" autoFill="0" autoLine="0" autoPict="0">
                <anchor moveWithCells="1">
                  <from>
                    <xdr:col>1</xdr:col>
                    <xdr:colOff>219075</xdr:colOff>
                    <xdr:row>79</xdr:row>
                    <xdr:rowOff>66675</xdr:rowOff>
                  </from>
                  <to>
                    <xdr:col>2</xdr:col>
                    <xdr:colOff>9525</xdr:colOff>
                    <xdr:row>80</xdr:row>
                    <xdr:rowOff>0</xdr:rowOff>
                  </to>
                </anchor>
              </controlPr>
            </control>
          </mc:Choice>
        </mc:AlternateContent>
        <mc:AlternateContent xmlns:mc="http://schemas.openxmlformats.org/markup-compatibility/2006">
          <mc:Choice Requires="x14">
            <control shapeId="6158" r:id="rId13" name="Drop Down 14">
              <controlPr defaultSize="0" autoLine="0" autoPict="0">
                <anchor moveWithCells="1">
                  <from>
                    <xdr:col>1</xdr:col>
                    <xdr:colOff>1143000</xdr:colOff>
                    <xdr:row>40</xdr:row>
                    <xdr:rowOff>9525</xdr:rowOff>
                  </from>
                  <to>
                    <xdr:col>2</xdr:col>
                    <xdr:colOff>895350</xdr:colOff>
                    <xdr:row>41</xdr:row>
                    <xdr:rowOff>28575</xdr:rowOff>
                  </to>
                </anchor>
              </controlPr>
            </control>
          </mc:Choice>
        </mc:AlternateContent>
        <mc:AlternateContent xmlns:mc="http://schemas.openxmlformats.org/markup-compatibility/2006">
          <mc:Choice Requires="x14">
            <control shapeId="6163" r:id="rId14" name="Check Box 19">
              <controlPr defaultSize="0" autoFill="0" autoLine="0" autoPict="0">
                <anchor moveWithCells="1">
                  <from>
                    <xdr:col>2</xdr:col>
                    <xdr:colOff>0</xdr:colOff>
                    <xdr:row>76</xdr:row>
                    <xdr:rowOff>85725</xdr:rowOff>
                  </from>
                  <to>
                    <xdr:col>2</xdr:col>
                    <xdr:colOff>914400</xdr:colOff>
                    <xdr:row>76</xdr:row>
                    <xdr:rowOff>428625</xdr:rowOff>
                  </to>
                </anchor>
              </controlPr>
            </control>
          </mc:Choice>
        </mc:AlternateContent>
        <mc:AlternateContent xmlns:mc="http://schemas.openxmlformats.org/markup-compatibility/2006">
          <mc:Choice Requires="x14">
            <control shapeId="6193" r:id="rId15" name="Check Box 49">
              <controlPr defaultSize="0" autoFill="0" autoLine="0" autoPict="0">
                <anchor moveWithCells="1">
                  <from>
                    <xdr:col>2</xdr:col>
                    <xdr:colOff>561975</xdr:colOff>
                    <xdr:row>94</xdr:row>
                    <xdr:rowOff>257175</xdr:rowOff>
                  </from>
                  <to>
                    <xdr:col>2</xdr:col>
                    <xdr:colOff>962025</xdr:colOff>
                    <xdr:row>94</xdr:row>
                    <xdr:rowOff>514350</xdr:rowOff>
                  </to>
                </anchor>
              </controlPr>
            </control>
          </mc:Choice>
        </mc:AlternateContent>
        <mc:AlternateContent xmlns:mc="http://schemas.openxmlformats.org/markup-compatibility/2006">
          <mc:Choice Requires="x14">
            <control shapeId="6194" r:id="rId16" name="Check Box 50">
              <controlPr defaultSize="0" autoFill="0" autoLine="0" autoPict="0">
                <anchor moveWithCells="1">
                  <from>
                    <xdr:col>3</xdr:col>
                    <xdr:colOff>476250</xdr:colOff>
                    <xdr:row>94</xdr:row>
                    <xdr:rowOff>285750</xdr:rowOff>
                  </from>
                  <to>
                    <xdr:col>3</xdr:col>
                    <xdr:colOff>781050</xdr:colOff>
                    <xdr:row>94</xdr:row>
                    <xdr:rowOff>552450</xdr:rowOff>
                  </to>
                </anchor>
              </controlPr>
            </control>
          </mc:Choice>
        </mc:AlternateContent>
        <mc:AlternateContent xmlns:mc="http://schemas.openxmlformats.org/markup-compatibility/2006">
          <mc:Choice Requires="x14">
            <control shapeId="6195" r:id="rId17" name="Check Box 51">
              <controlPr defaultSize="0" autoFill="0" autoLine="0" autoPict="0">
                <anchor moveWithCells="1">
                  <from>
                    <xdr:col>2</xdr:col>
                    <xdr:colOff>561975</xdr:colOff>
                    <xdr:row>96</xdr:row>
                    <xdr:rowOff>285750</xdr:rowOff>
                  </from>
                  <to>
                    <xdr:col>2</xdr:col>
                    <xdr:colOff>876300</xdr:colOff>
                    <xdr:row>96</xdr:row>
                    <xdr:rowOff>533400</xdr:rowOff>
                  </to>
                </anchor>
              </controlPr>
            </control>
          </mc:Choice>
        </mc:AlternateContent>
        <mc:AlternateContent xmlns:mc="http://schemas.openxmlformats.org/markup-compatibility/2006">
          <mc:Choice Requires="x14">
            <control shapeId="6196" r:id="rId18" name="Check Box 52">
              <controlPr defaultSize="0" autoFill="0" autoLine="0" autoPict="0">
                <anchor moveWithCells="1">
                  <from>
                    <xdr:col>3</xdr:col>
                    <xdr:colOff>476250</xdr:colOff>
                    <xdr:row>96</xdr:row>
                    <xdr:rowOff>285750</xdr:rowOff>
                  </from>
                  <to>
                    <xdr:col>3</xdr:col>
                    <xdr:colOff>781050</xdr:colOff>
                    <xdr:row>96</xdr:row>
                    <xdr:rowOff>552450</xdr:rowOff>
                  </to>
                </anchor>
              </controlPr>
            </control>
          </mc:Choice>
        </mc:AlternateContent>
        <mc:AlternateContent xmlns:mc="http://schemas.openxmlformats.org/markup-compatibility/2006">
          <mc:Choice Requires="x14">
            <control shapeId="6197" r:id="rId19" name="Check Box 53">
              <controlPr defaultSize="0" autoFill="0" autoLine="0" autoPict="0">
                <anchor moveWithCells="1">
                  <from>
                    <xdr:col>2</xdr:col>
                    <xdr:colOff>542925</xdr:colOff>
                    <xdr:row>98</xdr:row>
                    <xdr:rowOff>152400</xdr:rowOff>
                  </from>
                  <to>
                    <xdr:col>2</xdr:col>
                    <xdr:colOff>857250</xdr:colOff>
                    <xdr:row>99</xdr:row>
                    <xdr:rowOff>38100</xdr:rowOff>
                  </to>
                </anchor>
              </controlPr>
            </control>
          </mc:Choice>
        </mc:AlternateContent>
        <mc:AlternateContent xmlns:mc="http://schemas.openxmlformats.org/markup-compatibility/2006">
          <mc:Choice Requires="x14">
            <control shapeId="6198" r:id="rId20" name="Check Box 54">
              <controlPr defaultSize="0" autoFill="0" autoLine="0" autoPict="0">
                <anchor moveWithCells="1">
                  <from>
                    <xdr:col>3</xdr:col>
                    <xdr:colOff>485775</xdr:colOff>
                    <xdr:row>98</xdr:row>
                    <xdr:rowOff>171450</xdr:rowOff>
                  </from>
                  <to>
                    <xdr:col>3</xdr:col>
                    <xdr:colOff>800100</xdr:colOff>
                    <xdr:row>99</xdr:row>
                    <xdr:rowOff>38100</xdr:rowOff>
                  </to>
                </anchor>
              </controlPr>
            </control>
          </mc:Choice>
        </mc:AlternateContent>
        <mc:AlternateContent xmlns:mc="http://schemas.openxmlformats.org/markup-compatibility/2006">
          <mc:Choice Requires="x14">
            <control shapeId="6199" r:id="rId21" name="Check Box 55">
              <controlPr defaultSize="0" autoFill="0" autoLine="0" autoPict="0">
                <anchor moveWithCells="1">
                  <from>
                    <xdr:col>2</xdr:col>
                    <xdr:colOff>552450</xdr:colOff>
                    <xdr:row>100</xdr:row>
                    <xdr:rowOff>142875</xdr:rowOff>
                  </from>
                  <to>
                    <xdr:col>2</xdr:col>
                    <xdr:colOff>933450</xdr:colOff>
                    <xdr:row>101</xdr:row>
                    <xdr:rowOff>38100</xdr:rowOff>
                  </to>
                </anchor>
              </controlPr>
            </control>
          </mc:Choice>
        </mc:AlternateContent>
        <mc:AlternateContent xmlns:mc="http://schemas.openxmlformats.org/markup-compatibility/2006">
          <mc:Choice Requires="x14">
            <control shapeId="6200" r:id="rId22" name="Check Box 56">
              <controlPr defaultSize="0" autoFill="0" autoLine="0" autoPict="0">
                <anchor moveWithCells="1">
                  <from>
                    <xdr:col>3</xdr:col>
                    <xdr:colOff>485775</xdr:colOff>
                    <xdr:row>100</xdr:row>
                    <xdr:rowOff>190500</xdr:rowOff>
                  </from>
                  <to>
                    <xdr:col>3</xdr:col>
                    <xdr:colOff>790575</xdr:colOff>
                    <xdr:row>101</xdr:row>
                    <xdr:rowOff>38100</xdr:rowOff>
                  </to>
                </anchor>
              </controlPr>
            </control>
          </mc:Choice>
        </mc:AlternateContent>
        <mc:AlternateContent xmlns:mc="http://schemas.openxmlformats.org/markup-compatibility/2006">
          <mc:Choice Requires="x14">
            <control shapeId="6201" r:id="rId23" name="Check Box 57">
              <controlPr defaultSize="0" autoFill="0" autoLine="0" autoPict="0">
                <anchor moveWithCells="1">
                  <from>
                    <xdr:col>2</xdr:col>
                    <xdr:colOff>552450</xdr:colOff>
                    <xdr:row>102</xdr:row>
                    <xdr:rowOff>295275</xdr:rowOff>
                  </from>
                  <to>
                    <xdr:col>2</xdr:col>
                    <xdr:colOff>866775</xdr:colOff>
                    <xdr:row>102</xdr:row>
                    <xdr:rowOff>533400</xdr:rowOff>
                  </to>
                </anchor>
              </controlPr>
            </control>
          </mc:Choice>
        </mc:AlternateContent>
        <mc:AlternateContent xmlns:mc="http://schemas.openxmlformats.org/markup-compatibility/2006">
          <mc:Choice Requires="x14">
            <control shapeId="6202" r:id="rId24" name="Check Box 58">
              <controlPr defaultSize="0" autoFill="0" autoLine="0" autoPict="0">
                <anchor moveWithCells="1">
                  <from>
                    <xdr:col>3</xdr:col>
                    <xdr:colOff>476250</xdr:colOff>
                    <xdr:row>102</xdr:row>
                    <xdr:rowOff>304800</xdr:rowOff>
                  </from>
                  <to>
                    <xdr:col>3</xdr:col>
                    <xdr:colOff>781050</xdr:colOff>
                    <xdr:row>102</xdr:row>
                    <xdr:rowOff>542925</xdr:rowOff>
                  </to>
                </anchor>
              </controlPr>
            </control>
          </mc:Choice>
        </mc:AlternateContent>
        <mc:AlternateContent xmlns:mc="http://schemas.openxmlformats.org/markup-compatibility/2006">
          <mc:Choice Requires="x14">
            <control shapeId="6203" r:id="rId25" name="Check Box 59">
              <controlPr defaultSize="0" autoFill="0" autoLine="0" autoPict="0">
                <anchor moveWithCells="1">
                  <from>
                    <xdr:col>2</xdr:col>
                    <xdr:colOff>552450</xdr:colOff>
                    <xdr:row>104</xdr:row>
                    <xdr:rowOff>238125</xdr:rowOff>
                  </from>
                  <to>
                    <xdr:col>2</xdr:col>
                    <xdr:colOff>857250</xdr:colOff>
                    <xdr:row>104</xdr:row>
                    <xdr:rowOff>504825</xdr:rowOff>
                  </to>
                </anchor>
              </controlPr>
            </control>
          </mc:Choice>
        </mc:AlternateContent>
        <mc:AlternateContent xmlns:mc="http://schemas.openxmlformats.org/markup-compatibility/2006">
          <mc:Choice Requires="x14">
            <control shapeId="6204" r:id="rId26" name="Check Box 60">
              <controlPr defaultSize="0" autoFill="0" autoLine="0" autoPict="0">
                <anchor moveWithCells="1">
                  <from>
                    <xdr:col>3</xdr:col>
                    <xdr:colOff>495300</xdr:colOff>
                    <xdr:row>104</xdr:row>
                    <xdr:rowOff>247650</xdr:rowOff>
                  </from>
                  <to>
                    <xdr:col>3</xdr:col>
                    <xdr:colOff>809625</xdr:colOff>
                    <xdr:row>104</xdr:row>
                    <xdr:rowOff>504825</xdr:rowOff>
                  </to>
                </anchor>
              </controlPr>
            </control>
          </mc:Choice>
        </mc:AlternateContent>
        <mc:AlternateContent xmlns:mc="http://schemas.openxmlformats.org/markup-compatibility/2006">
          <mc:Choice Requires="x14">
            <control shapeId="6205" r:id="rId27" name="Check Box 61">
              <controlPr defaultSize="0" autoFill="0" autoLine="0" autoPict="0">
                <anchor moveWithCells="1">
                  <from>
                    <xdr:col>2</xdr:col>
                    <xdr:colOff>561975</xdr:colOff>
                    <xdr:row>106</xdr:row>
                    <xdr:rowOff>180975</xdr:rowOff>
                  </from>
                  <to>
                    <xdr:col>2</xdr:col>
                    <xdr:colOff>876300</xdr:colOff>
                    <xdr:row>107</xdr:row>
                    <xdr:rowOff>28575</xdr:rowOff>
                  </to>
                </anchor>
              </controlPr>
            </control>
          </mc:Choice>
        </mc:AlternateContent>
        <mc:AlternateContent xmlns:mc="http://schemas.openxmlformats.org/markup-compatibility/2006">
          <mc:Choice Requires="x14">
            <control shapeId="6206" r:id="rId28" name="Check Box 62">
              <controlPr defaultSize="0" autoFill="0" autoLine="0" autoPict="0">
                <anchor moveWithCells="1">
                  <from>
                    <xdr:col>3</xdr:col>
                    <xdr:colOff>485775</xdr:colOff>
                    <xdr:row>106</xdr:row>
                    <xdr:rowOff>180975</xdr:rowOff>
                  </from>
                  <to>
                    <xdr:col>3</xdr:col>
                    <xdr:colOff>800100</xdr:colOff>
                    <xdr:row>107</xdr:row>
                    <xdr:rowOff>47625</xdr:rowOff>
                  </to>
                </anchor>
              </controlPr>
            </control>
          </mc:Choice>
        </mc:AlternateContent>
        <mc:AlternateContent xmlns:mc="http://schemas.openxmlformats.org/markup-compatibility/2006">
          <mc:Choice Requires="x14">
            <control shapeId="6207" r:id="rId29" name="Check Box 63">
              <controlPr defaultSize="0" autoFill="0" autoLine="0" autoPict="0">
                <anchor moveWithCells="1">
                  <from>
                    <xdr:col>2</xdr:col>
                    <xdr:colOff>552450</xdr:colOff>
                    <xdr:row>108</xdr:row>
                    <xdr:rowOff>381000</xdr:rowOff>
                  </from>
                  <to>
                    <xdr:col>2</xdr:col>
                    <xdr:colOff>857250</xdr:colOff>
                    <xdr:row>108</xdr:row>
                    <xdr:rowOff>647700</xdr:rowOff>
                  </to>
                </anchor>
              </controlPr>
            </control>
          </mc:Choice>
        </mc:AlternateContent>
        <mc:AlternateContent xmlns:mc="http://schemas.openxmlformats.org/markup-compatibility/2006">
          <mc:Choice Requires="x14">
            <control shapeId="6208" r:id="rId30" name="Check Box 64">
              <controlPr defaultSize="0" autoFill="0" autoLine="0" autoPict="0">
                <anchor moveWithCells="1">
                  <from>
                    <xdr:col>3</xdr:col>
                    <xdr:colOff>476250</xdr:colOff>
                    <xdr:row>108</xdr:row>
                    <xdr:rowOff>409575</xdr:rowOff>
                  </from>
                  <to>
                    <xdr:col>3</xdr:col>
                    <xdr:colOff>790575</xdr:colOff>
                    <xdr:row>108</xdr:row>
                    <xdr:rowOff>647700</xdr:rowOff>
                  </to>
                </anchor>
              </controlPr>
            </control>
          </mc:Choice>
        </mc:AlternateContent>
        <mc:AlternateContent xmlns:mc="http://schemas.openxmlformats.org/markup-compatibility/2006">
          <mc:Choice Requires="x14">
            <control shapeId="6209" r:id="rId31" name="Check Box 65">
              <controlPr defaultSize="0" autoFill="0" autoLine="0" autoPict="0">
                <anchor moveWithCells="1">
                  <from>
                    <xdr:col>2</xdr:col>
                    <xdr:colOff>552450</xdr:colOff>
                    <xdr:row>110</xdr:row>
                    <xdr:rowOff>285750</xdr:rowOff>
                  </from>
                  <to>
                    <xdr:col>2</xdr:col>
                    <xdr:colOff>866775</xdr:colOff>
                    <xdr:row>110</xdr:row>
                    <xdr:rowOff>523875</xdr:rowOff>
                  </to>
                </anchor>
              </controlPr>
            </control>
          </mc:Choice>
        </mc:AlternateContent>
        <mc:AlternateContent xmlns:mc="http://schemas.openxmlformats.org/markup-compatibility/2006">
          <mc:Choice Requires="x14">
            <control shapeId="6210" r:id="rId32" name="Check Box 66">
              <controlPr defaultSize="0" autoFill="0" autoLine="0" autoPict="0">
                <anchor moveWithCells="1">
                  <from>
                    <xdr:col>3</xdr:col>
                    <xdr:colOff>485775</xdr:colOff>
                    <xdr:row>110</xdr:row>
                    <xdr:rowOff>295275</xdr:rowOff>
                  </from>
                  <to>
                    <xdr:col>3</xdr:col>
                    <xdr:colOff>790575</xdr:colOff>
                    <xdr:row>110</xdr:row>
                    <xdr:rowOff>552450</xdr:rowOff>
                  </to>
                </anchor>
              </controlPr>
            </control>
          </mc:Choice>
        </mc:AlternateContent>
        <mc:AlternateContent xmlns:mc="http://schemas.openxmlformats.org/markup-compatibility/2006">
          <mc:Choice Requires="x14">
            <control shapeId="6211" r:id="rId33" name="Check Box 67">
              <controlPr defaultSize="0" autoFill="0" autoLine="0" autoPict="0">
                <anchor moveWithCells="1">
                  <from>
                    <xdr:col>2</xdr:col>
                    <xdr:colOff>323850</xdr:colOff>
                    <xdr:row>115</xdr:row>
                    <xdr:rowOff>180975</xdr:rowOff>
                  </from>
                  <to>
                    <xdr:col>2</xdr:col>
                    <xdr:colOff>695325</xdr:colOff>
                    <xdr:row>115</xdr:row>
                    <xdr:rowOff>419100</xdr:rowOff>
                  </to>
                </anchor>
              </controlPr>
            </control>
          </mc:Choice>
        </mc:AlternateContent>
        <mc:AlternateContent xmlns:mc="http://schemas.openxmlformats.org/markup-compatibility/2006">
          <mc:Choice Requires="x14">
            <control shapeId="6213" r:id="rId34" name="Check Box 69">
              <controlPr defaultSize="0" autoFill="0" autoLine="0" autoPict="0">
                <anchor moveWithCells="1">
                  <from>
                    <xdr:col>1</xdr:col>
                    <xdr:colOff>1400175</xdr:colOff>
                    <xdr:row>156</xdr:row>
                    <xdr:rowOff>57150</xdr:rowOff>
                  </from>
                  <to>
                    <xdr:col>2</xdr:col>
                    <xdr:colOff>114300</xdr:colOff>
                    <xdr:row>156</xdr:row>
                    <xdr:rowOff>333375</xdr:rowOff>
                  </to>
                </anchor>
              </controlPr>
            </control>
          </mc:Choice>
        </mc:AlternateContent>
        <mc:AlternateContent xmlns:mc="http://schemas.openxmlformats.org/markup-compatibility/2006">
          <mc:Choice Requires="x14">
            <control shapeId="6214" r:id="rId35" name="Check Box 70">
              <controlPr defaultSize="0" autoFill="0" autoLine="0" autoPict="0">
                <anchor moveWithCells="1">
                  <from>
                    <xdr:col>2</xdr:col>
                    <xdr:colOff>400050</xdr:colOff>
                    <xdr:row>156</xdr:row>
                    <xdr:rowOff>57150</xdr:rowOff>
                  </from>
                  <to>
                    <xdr:col>2</xdr:col>
                    <xdr:colOff>1028700</xdr:colOff>
                    <xdr:row>156</xdr:row>
                    <xdr:rowOff>333375</xdr:rowOff>
                  </to>
                </anchor>
              </controlPr>
            </control>
          </mc:Choice>
        </mc:AlternateContent>
        <mc:AlternateContent xmlns:mc="http://schemas.openxmlformats.org/markup-compatibility/2006">
          <mc:Choice Requires="x14">
            <control shapeId="6215" r:id="rId36" name="Check Box 71">
              <controlPr defaultSize="0" autoFill="0" autoLine="0" autoPict="0">
                <anchor moveWithCells="1">
                  <from>
                    <xdr:col>1</xdr:col>
                    <xdr:colOff>1400175</xdr:colOff>
                    <xdr:row>160</xdr:row>
                    <xdr:rowOff>38100</xdr:rowOff>
                  </from>
                  <to>
                    <xdr:col>2</xdr:col>
                    <xdr:colOff>247650</xdr:colOff>
                    <xdr:row>160</xdr:row>
                    <xdr:rowOff>314325</xdr:rowOff>
                  </to>
                </anchor>
              </controlPr>
            </control>
          </mc:Choice>
        </mc:AlternateContent>
        <mc:AlternateContent xmlns:mc="http://schemas.openxmlformats.org/markup-compatibility/2006">
          <mc:Choice Requires="x14">
            <control shapeId="6216" r:id="rId37" name="Check Box 72">
              <controlPr defaultSize="0" autoFill="0" autoLine="0" autoPict="0">
                <anchor moveWithCells="1">
                  <from>
                    <xdr:col>2</xdr:col>
                    <xdr:colOff>390525</xdr:colOff>
                    <xdr:row>160</xdr:row>
                    <xdr:rowOff>57150</xdr:rowOff>
                  </from>
                  <to>
                    <xdr:col>2</xdr:col>
                    <xdr:colOff>828675</xdr:colOff>
                    <xdr:row>160</xdr:row>
                    <xdr:rowOff>333375</xdr:rowOff>
                  </to>
                </anchor>
              </controlPr>
            </control>
          </mc:Choice>
        </mc:AlternateContent>
        <mc:AlternateContent xmlns:mc="http://schemas.openxmlformats.org/markup-compatibility/2006">
          <mc:Choice Requires="x14">
            <control shapeId="6217" r:id="rId38" name="Check Box 73">
              <controlPr defaultSize="0" autoFill="0" autoLine="0" autoPict="0">
                <anchor moveWithCells="1">
                  <from>
                    <xdr:col>1</xdr:col>
                    <xdr:colOff>447675</xdr:colOff>
                    <xdr:row>166</xdr:row>
                    <xdr:rowOff>95250</xdr:rowOff>
                  </from>
                  <to>
                    <xdr:col>1</xdr:col>
                    <xdr:colOff>771525</xdr:colOff>
                    <xdr:row>166</xdr:row>
                    <xdr:rowOff>371475</xdr:rowOff>
                  </to>
                </anchor>
              </controlPr>
            </control>
          </mc:Choice>
        </mc:AlternateContent>
        <mc:AlternateContent xmlns:mc="http://schemas.openxmlformats.org/markup-compatibility/2006">
          <mc:Choice Requires="x14">
            <control shapeId="6218" r:id="rId39" name="Check Box 74">
              <controlPr defaultSize="0" autoFill="0" autoLine="0" autoPict="0">
                <anchor moveWithCells="1">
                  <from>
                    <xdr:col>1</xdr:col>
                    <xdr:colOff>438150</xdr:colOff>
                    <xdr:row>166</xdr:row>
                    <xdr:rowOff>390525</xdr:rowOff>
                  </from>
                  <to>
                    <xdr:col>1</xdr:col>
                    <xdr:colOff>685800</xdr:colOff>
                    <xdr:row>168</xdr:row>
                    <xdr:rowOff>9525</xdr:rowOff>
                  </to>
                </anchor>
              </controlPr>
            </control>
          </mc:Choice>
        </mc:AlternateContent>
        <mc:AlternateContent xmlns:mc="http://schemas.openxmlformats.org/markup-compatibility/2006">
          <mc:Choice Requires="x14">
            <control shapeId="6219" r:id="rId40" name="Check Box 75">
              <controlPr defaultSize="0" autoFill="0" autoLine="0" autoPict="0">
                <anchor moveWithCells="1">
                  <from>
                    <xdr:col>1</xdr:col>
                    <xdr:colOff>438150</xdr:colOff>
                    <xdr:row>168</xdr:row>
                    <xdr:rowOff>76200</xdr:rowOff>
                  </from>
                  <to>
                    <xdr:col>1</xdr:col>
                    <xdr:colOff>695325</xdr:colOff>
                    <xdr:row>168</xdr:row>
                    <xdr:rowOff>295275</xdr:rowOff>
                  </to>
                </anchor>
              </controlPr>
            </control>
          </mc:Choice>
        </mc:AlternateContent>
        <mc:AlternateContent xmlns:mc="http://schemas.openxmlformats.org/markup-compatibility/2006">
          <mc:Choice Requires="x14">
            <control shapeId="6220" r:id="rId41" name="Check Box 76">
              <controlPr defaultSize="0" autoFill="0" autoLine="0" autoPict="0">
                <anchor moveWithCells="1">
                  <from>
                    <xdr:col>0</xdr:col>
                    <xdr:colOff>247650</xdr:colOff>
                    <xdr:row>136</xdr:row>
                    <xdr:rowOff>161925</xdr:rowOff>
                  </from>
                  <to>
                    <xdr:col>0</xdr:col>
                    <xdr:colOff>1409700</xdr:colOff>
                    <xdr:row>138</xdr:row>
                    <xdr:rowOff>19050</xdr:rowOff>
                  </to>
                </anchor>
              </controlPr>
            </control>
          </mc:Choice>
        </mc:AlternateContent>
        <mc:AlternateContent xmlns:mc="http://schemas.openxmlformats.org/markup-compatibility/2006">
          <mc:Choice Requires="x14">
            <control shapeId="6221" r:id="rId42" name="Check Box 77">
              <controlPr defaultSize="0" autoFill="0" autoLine="0" autoPict="0">
                <anchor moveWithCells="1">
                  <from>
                    <xdr:col>0</xdr:col>
                    <xdr:colOff>238125</xdr:colOff>
                    <xdr:row>137</xdr:row>
                    <xdr:rowOff>200025</xdr:rowOff>
                  </from>
                  <to>
                    <xdr:col>0</xdr:col>
                    <xdr:colOff>1771650</xdr:colOff>
                    <xdr:row>139</xdr:row>
                    <xdr:rowOff>28575</xdr:rowOff>
                  </to>
                </anchor>
              </controlPr>
            </control>
          </mc:Choice>
        </mc:AlternateContent>
        <mc:AlternateContent xmlns:mc="http://schemas.openxmlformats.org/markup-compatibility/2006">
          <mc:Choice Requires="x14">
            <control shapeId="6222" r:id="rId43" name="Check Box 78">
              <controlPr defaultSize="0" autoFill="0" autoLine="0" autoPict="0">
                <anchor moveWithCells="1">
                  <from>
                    <xdr:col>0</xdr:col>
                    <xdr:colOff>238125</xdr:colOff>
                    <xdr:row>138</xdr:row>
                    <xdr:rowOff>228600</xdr:rowOff>
                  </from>
                  <to>
                    <xdr:col>0</xdr:col>
                    <xdr:colOff>552450</xdr:colOff>
                    <xdr:row>140</xdr:row>
                    <xdr:rowOff>38100</xdr:rowOff>
                  </to>
                </anchor>
              </controlPr>
            </control>
          </mc:Choice>
        </mc:AlternateContent>
        <mc:AlternateContent xmlns:mc="http://schemas.openxmlformats.org/markup-compatibility/2006">
          <mc:Choice Requires="x14">
            <control shapeId="6223" r:id="rId44" name="Check Box 79">
              <controlPr defaultSize="0" autoFill="0" autoLine="0" autoPict="0">
                <anchor moveWithCells="1">
                  <from>
                    <xdr:col>1</xdr:col>
                    <xdr:colOff>114300</xdr:colOff>
                    <xdr:row>136</xdr:row>
                    <xdr:rowOff>171450</xdr:rowOff>
                  </from>
                  <to>
                    <xdr:col>1</xdr:col>
                    <xdr:colOff>1104900</xdr:colOff>
                    <xdr:row>138</xdr:row>
                    <xdr:rowOff>38100</xdr:rowOff>
                  </to>
                </anchor>
              </controlPr>
            </control>
          </mc:Choice>
        </mc:AlternateContent>
        <mc:AlternateContent xmlns:mc="http://schemas.openxmlformats.org/markup-compatibility/2006">
          <mc:Choice Requires="x14">
            <control shapeId="6224" r:id="rId45" name="Check Box 80">
              <controlPr defaultSize="0" autoFill="0" autoLine="0" autoPict="0">
                <anchor moveWithCells="1">
                  <from>
                    <xdr:col>1</xdr:col>
                    <xdr:colOff>114300</xdr:colOff>
                    <xdr:row>137</xdr:row>
                    <xdr:rowOff>219075</xdr:rowOff>
                  </from>
                  <to>
                    <xdr:col>1</xdr:col>
                    <xdr:colOff>1076325</xdr:colOff>
                    <xdr:row>139</xdr:row>
                    <xdr:rowOff>28575</xdr:rowOff>
                  </to>
                </anchor>
              </controlPr>
            </control>
          </mc:Choice>
        </mc:AlternateContent>
        <mc:AlternateContent xmlns:mc="http://schemas.openxmlformats.org/markup-compatibility/2006">
          <mc:Choice Requires="x14">
            <control shapeId="6225" r:id="rId46" name="Check Box 81">
              <controlPr defaultSize="0" autoFill="0" autoLine="0" autoPict="0">
                <anchor moveWithCells="1">
                  <from>
                    <xdr:col>1</xdr:col>
                    <xdr:colOff>104775</xdr:colOff>
                    <xdr:row>138</xdr:row>
                    <xdr:rowOff>219075</xdr:rowOff>
                  </from>
                  <to>
                    <xdr:col>1</xdr:col>
                    <xdr:colOff>428625</xdr:colOff>
                    <xdr:row>140</xdr:row>
                    <xdr:rowOff>38100</xdr:rowOff>
                  </to>
                </anchor>
              </controlPr>
            </control>
          </mc:Choice>
        </mc:AlternateContent>
        <mc:AlternateContent xmlns:mc="http://schemas.openxmlformats.org/markup-compatibility/2006">
          <mc:Choice Requires="x14">
            <control shapeId="6226" r:id="rId47" name="Check Box 82">
              <controlPr defaultSize="0" autoFill="0" autoLine="0" autoPict="0">
                <anchor moveWithCells="1">
                  <from>
                    <xdr:col>2</xdr:col>
                    <xdr:colOff>219075</xdr:colOff>
                    <xdr:row>137</xdr:row>
                    <xdr:rowOff>9525</xdr:rowOff>
                  </from>
                  <to>
                    <xdr:col>3</xdr:col>
                    <xdr:colOff>952500</xdr:colOff>
                    <xdr:row>138</xdr:row>
                    <xdr:rowOff>38100</xdr:rowOff>
                  </to>
                </anchor>
              </controlPr>
            </control>
          </mc:Choice>
        </mc:AlternateContent>
        <mc:AlternateContent xmlns:mc="http://schemas.openxmlformats.org/markup-compatibility/2006">
          <mc:Choice Requires="x14">
            <control shapeId="6227" r:id="rId48" name="Check Box 83">
              <controlPr defaultSize="0" autoFill="0" autoLine="0" autoPict="0">
                <anchor moveWithCells="1">
                  <from>
                    <xdr:col>2</xdr:col>
                    <xdr:colOff>200025</xdr:colOff>
                    <xdr:row>137</xdr:row>
                    <xdr:rowOff>209550</xdr:rowOff>
                  </from>
                  <to>
                    <xdr:col>2</xdr:col>
                    <xdr:colOff>866775</xdr:colOff>
                    <xdr:row>139</xdr:row>
                    <xdr:rowOff>28575</xdr:rowOff>
                  </to>
                </anchor>
              </controlPr>
            </control>
          </mc:Choice>
        </mc:AlternateContent>
        <mc:AlternateContent xmlns:mc="http://schemas.openxmlformats.org/markup-compatibility/2006">
          <mc:Choice Requires="x14">
            <control shapeId="6228" r:id="rId49" name="Check Box 84">
              <controlPr defaultSize="0" autoFill="0" autoLine="0" autoPict="0">
                <anchor moveWithCells="1">
                  <from>
                    <xdr:col>3</xdr:col>
                    <xdr:colOff>161925</xdr:colOff>
                    <xdr:row>141</xdr:row>
                    <xdr:rowOff>161925</xdr:rowOff>
                  </from>
                  <to>
                    <xdr:col>3</xdr:col>
                    <xdr:colOff>476250</xdr:colOff>
                    <xdr:row>141</xdr:row>
                    <xdr:rowOff>485775</xdr:rowOff>
                  </to>
                </anchor>
              </controlPr>
            </control>
          </mc:Choice>
        </mc:AlternateContent>
        <mc:AlternateContent xmlns:mc="http://schemas.openxmlformats.org/markup-compatibility/2006">
          <mc:Choice Requires="x14">
            <control shapeId="6229" r:id="rId50" name="Check Box 85">
              <controlPr defaultSize="0" autoFill="0" autoLine="0" autoPict="0">
                <anchor moveWithCells="1">
                  <from>
                    <xdr:col>3</xdr:col>
                    <xdr:colOff>676275</xdr:colOff>
                    <xdr:row>141</xdr:row>
                    <xdr:rowOff>171450</xdr:rowOff>
                  </from>
                  <to>
                    <xdr:col>3</xdr:col>
                    <xdr:colOff>981075</xdr:colOff>
                    <xdr:row>141</xdr:row>
                    <xdr:rowOff>476250</xdr:rowOff>
                  </to>
                </anchor>
              </controlPr>
            </control>
          </mc:Choice>
        </mc:AlternateContent>
        <mc:AlternateContent xmlns:mc="http://schemas.openxmlformats.org/markup-compatibility/2006">
          <mc:Choice Requires="x14">
            <control shapeId="6230" r:id="rId51" name="Drop Down 86">
              <controlPr defaultSize="0" autoLine="0" autoPict="0">
                <anchor moveWithCells="1">
                  <from>
                    <xdr:col>1</xdr:col>
                    <xdr:colOff>47625</xdr:colOff>
                    <xdr:row>15</xdr:row>
                    <xdr:rowOff>38100</xdr:rowOff>
                  </from>
                  <to>
                    <xdr:col>1</xdr:col>
                    <xdr:colOff>1438275</xdr:colOff>
                    <xdr:row>15</xdr:row>
                    <xdr:rowOff>285750</xdr:rowOff>
                  </to>
                </anchor>
              </controlPr>
            </control>
          </mc:Choice>
        </mc:AlternateContent>
        <mc:AlternateContent xmlns:mc="http://schemas.openxmlformats.org/markup-compatibility/2006">
          <mc:Choice Requires="x14">
            <control shapeId="6231" r:id="rId52" name="Drop Down 87">
              <controlPr defaultSize="0" autoLine="0" autoPict="0">
                <anchor moveWithCells="1">
                  <from>
                    <xdr:col>1</xdr:col>
                    <xdr:colOff>47625</xdr:colOff>
                    <xdr:row>13</xdr:row>
                    <xdr:rowOff>47625</xdr:rowOff>
                  </from>
                  <to>
                    <xdr:col>1</xdr:col>
                    <xdr:colOff>1438275</xdr:colOff>
                    <xdr:row>13</xdr:row>
                    <xdr:rowOff>295275</xdr:rowOff>
                  </to>
                </anchor>
              </controlPr>
            </control>
          </mc:Choice>
        </mc:AlternateContent>
        <mc:AlternateContent xmlns:mc="http://schemas.openxmlformats.org/markup-compatibility/2006">
          <mc:Choice Requires="x14">
            <control shapeId="6234" r:id="rId53" name="Check Box 90">
              <controlPr defaultSize="0" autoFill="0" autoLine="0" autoPict="0">
                <anchor moveWithCells="1">
                  <from>
                    <xdr:col>1</xdr:col>
                    <xdr:colOff>876300</xdr:colOff>
                    <xdr:row>166</xdr:row>
                    <xdr:rowOff>95250</xdr:rowOff>
                  </from>
                  <to>
                    <xdr:col>1</xdr:col>
                    <xdr:colOff>1314450</xdr:colOff>
                    <xdr:row>166</xdr:row>
                    <xdr:rowOff>371475</xdr:rowOff>
                  </to>
                </anchor>
              </controlPr>
            </control>
          </mc:Choice>
        </mc:AlternateContent>
        <mc:AlternateContent xmlns:mc="http://schemas.openxmlformats.org/markup-compatibility/2006">
          <mc:Choice Requires="x14">
            <control shapeId="6235" r:id="rId54" name="Check Box 91">
              <controlPr defaultSize="0" autoFill="0" autoLine="0" autoPict="0">
                <anchor moveWithCells="1">
                  <from>
                    <xdr:col>1</xdr:col>
                    <xdr:colOff>885825</xdr:colOff>
                    <xdr:row>167</xdr:row>
                    <xdr:rowOff>66675</xdr:rowOff>
                  </from>
                  <to>
                    <xdr:col>1</xdr:col>
                    <xdr:colOff>1323975</xdr:colOff>
                    <xdr:row>167</xdr:row>
                    <xdr:rowOff>342900</xdr:rowOff>
                  </to>
                </anchor>
              </controlPr>
            </control>
          </mc:Choice>
        </mc:AlternateContent>
        <mc:AlternateContent xmlns:mc="http://schemas.openxmlformats.org/markup-compatibility/2006">
          <mc:Choice Requires="x14">
            <control shapeId="6236" r:id="rId55" name="Check Box 92">
              <controlPr defaultSize="0" autoFill="0" autoLine="0" autoPict="0">
                <anchor moveWithCells="1">
                  <from>
                    <xdr:col>1</xdr:col>
                    <xdr:colOff>876300</xdr:colOff>
                    <xdr:row>168</xdr:row>
                    <xdr:rowOff>57150</xdr:rowOff>
                  </from>
                  <to>
                    <xdr:col>1</xdr:col>
                    <xdr:colOff>1314450</xdr:colOff>
                    <xdr:row>168</xdr:row>
                    <xdr:rowOff>333375</xdr:rowOff>
                  </to>
                </anchor>
              </controlPr>
            </control>
          </mc:Choice>
        </mc:AlternateContent>
        <mc:AlternateContent xmlns:mc="http://schemas.openxmlformats.org/markup-compatibility/2006">
          <mc:Choice Requires="x14">
            <control shapeId="6237" r:id="rId56" name="Check Box 93">
              <controlPr defaultSize="0" autoFill="0" autoLine="0" autoPict="0">
                <anchor moveWithCells="1">
                  <from>
                    <xdr:col>2</xdr:col>
                    <xdr:colOff>723900</xdr:colOff>
                    <xdr:row>115</xdr:row>
                    <xdr:rowOff>180975</xdr:rowOff>
                  </from>
                  <to>
                    <xdr:col>2</xdr:col>
                    <xdr:colOff>1314450</xdr:colOff>
                    <xdr:row>115</xdr:row>
                    <xdr:rowOff>419100</xdr:rowOff>
                  </to>
                </anchor>
              </controlPr>
            </control>
          </mc:Choice>
        </mc:AlternateContent>
        <mc:AlternateContent xmlns:mc="http://schemas.openxmlformats.org/markup-compatibility/2006">
          <mc:Choice Requires="x14">
            <control shapeId="6249" r:id="rId57" name="Check Box 105">
              <controlPr defaultSize="0" autoFill="0" autoLine="0" autoPict="0">
                <anchor moveWithCells="1">
                  <from>
                    <xdr:col>2</xdr:col>
                    <xdr:colOff>352425</xdr:colOff>
                    <xdr:row>61</xdr:row>
                    <xdr:rowOff>161925</xdr:rowOff>
                  </from>
                  <to>
                    <xdr:col>2</xdr:col>
                    <xdr:colOff>742950</xdr:colOff>
                    <xdr:row>61</xdr:row>
                    <xdr:rowOff>371475</xdr:rowOff>
                  </to>
                </anchor>
              </controlPr>
            </control>
          </mc:Choice>
        </mc:AlternateContent>
        <mc:AlternateContent xmlns:mc="http://schemas.openxmlformats.org/markup-compatibility/2006">
          <mc:Choice Requires="x14">
            <control shapeId="6250" r:id="rId58" name="Check Box 106">
              <controlPr defaultSize="0" autoFill="0" autoLine="0" autoPict="0">
                <anchor moveWithCells="1">
                  <from>
                    <xdr:col>2</xdr:col>
                    <xdr:colOff>857250</xdr:colOff>
                    <xdr:row>61</xdr:row>
                    <xdr:rowOff>161925</xdr:rowOff>
                  </from>
                  <to>
                    <xdr:col>2</xdr:col>
                    <xdr:colOff>1247775</xdr:colOff>
                    <xdr:row>61</xdr:row>
                    <xdr:rowOff>371475</xdr:rowOff>
                  </to>
                </anchor>
              </controlPr>
            </control>
          </mc:Choice>
        </mc:AlternateContent>
        <mc:AlternateContent xmlns:mc="http://schemas.openxmlformats.org/markup-compatibility/2006">
          <mc:Choice Requires="x14">
            <control shapeId="6251" r:id="rId59" name="Check Box 107">
              <controlPr defaultSize="0" autoFill="0" autoLine="0" autoPict="0">
                <anchor moveWithCells="1">
                  <from>
                    <xdr:col>2</xdr:col>
                    <xdr:colOff>352425</xdr:colOff>
                    <xdr:row>62</xdr:row>
                    <xdr:rowOff>161925</xdr:rowOff>
                  </from>
                  <to>
                    <xdr:col>2</xdr:col>
                    <xdr:colOff>742950</xdr:colOff>
                    <xdr:row>62</xdr:row>
                    <xdr:rowOff>371475</xdr:rowOff>
                  </to>
                </anchor>
              </controlPr>
            </control>
          </mc:Choice>
        </mc:AlternateContent>
        <mc:AlternateContent xmlns:mc="http://schemas.openxmlformats.org/markup-compatibility/2006">
          <mc:Choice Requires="x14">
            <control shapeId="6252" r:id="rId60" name="Check Box 108">
              <controlPr defaultSize="0" autoFill="0" autoLine="0" autoPict="0">
                <anchor moveWithCells="1">
                  <from>
                    <xdr:col>2</xdr:col>
                    <xdr:colOff>857250</xdr:colOff>
                    <xdr:row>62</xdr:row>
                    <xdr:rowOff>161925</xdr:rowOff>
                  </from>
                  <to>
                    <xdr:col>2</xdr:col>
                    <xdr:colOff>1247775</xdr:colOff>
                    <xdr:row>62</xdr:row>
                    <xdr:rowOff>371475</xdr:rowOff>
                  </to>
                </anchor>
              </controlPr>
            </control>
          </mc:Choice>
        </mc:AlternateContent>
        <mc:AlternateContent xmlns:mc="http://schemas.openxmlformats.org/markup-compatibility/2006">
          <mc:Choice Requires="x14">
            <control shapeId="6253" r:id="rId61" name="Check Box 109">
              <controlPr defaultSize="0" autoFill="0" autoLine="0" autoPict="0">
                <anchor moveWithCells="1">
                  <from>
                    <xdr:col>2</xdr:col>
                    <xdr:colOff>352425</xdr:colOff>
                    <xdr:row>63</xdr:row>
                    <xdr:rowOff>161925</xdr:rowOff>
                  </from>
                  <to>
                    <xdr:col>2</xdr:col>
                    <xdr:colOff>742950</xdr:colOff>
                    <xdr:row>63</xdr:row>
                    <xdr:rowOff>371475</xdr:rowOff>
                  </to>
                </anchor>
              </controlPr>
            </control>
          </mc:Choice>
        </mc:AlternateContent>
        <mc:AlternateContent xmlns:mc="http://schemas.openxmlformats.org/markup-compatibility/2006">
          <mc:Choice Requires="x14">
            <control shapeId="6254" r:id="rId62" name="Check Box 110">
              <controlPr defaultSize="0" autoFill="0" autoLine="0" autoPict="0">
                <anchor moveWithCells="1">
                  <from>
                    <xdr:col>2</xdr:col>
                    <xdr:colOff>857250</xdr:colOff>
                    <xdr:row>63</xdr:row>
                    <xdr:rowOff>161925</xdr:rowOff>
                  </from>
                  <to>
                    <xdr:col>2</xdr:col>
                    <xdr:colOff>1247775</xdr:colOff>
                    <xdr:row>63</xdr:row>
                    <xdr:rowOff>371475</xdr:rowOff>
                  </to>
                </anchor>
              </controlPr>
            </control>
          </mc:Choice>
        </mc:AlternateContent>
        <mc:AlternateContent xmlns:mc="http://schemas.openxmlformats.org/markup-compatibility/2006">
          <mc:Choice Requires="x14">
            <control shapeId="6255" r:id="rId63" name="Check Box 111">
              <controlPr defaultSize="0" autoFill="0" autoLine="0" autoPict="0">
                <anchor moveWithCells="1">
                  <from>
                    <xdr:col>2</xdr:col>
                    <xdr:colOff>352425</xdr:colOff>
                    <xdr:row>64</xdr:row>
                    <xdr:rowOff>161925</xdr:rowOff>
                  </from>
                  <to>
                    <xdr:col>2</xdr:col>
                    <xdr:colOff>742950</xdr:colOff>
                    <xdr:row>64</xdr:row>
                    <xdr:rowOff>371475</xdr:rowOff>
                  </to>
                </anchor>
              </controlPr>
            </control>
          </mc:Choice>
        </mc:AlternateContent>
        <mc:AlternateContent xmlns:mc="http://schemas.openxmlformats.org/markup-compatibility/2006">
          <mc:Choice Requires="x14">
            <control shapeId="6256" r:id="rId64" name="Check Box 112">
              <controlPr defaultSize="0" autoFill="0" autoLine="0" autoPict="0">
                <anchor moveWithCells="1">
                  <from>
                    <xdr:col>2</xdr:col>
                    <xdr:colOff>857250</xdr:colOff>
                    <xdr:row>64</xdr:row>
                    <xdr:rowOff>161925</xdr:rowOff>
                  </from>
                  <to>
                    <xdr:col>2</xdr:col>
                    <xdr:colOff>1247775</xdr:colOff>
                    <xdr:row>64</xdr:row>
                    <xdr:rowOff>371475</xdr:rowOff>
                  </to>
                </anchor>
              </controlPr>
            </control>
          </mc:Choice>
        </mc:AlternateContent>
        <mc:AlternateContent xmlns:mc="http://schemas.openxmlformats.org/markup-compatibility/2006">
          <mc:Choice Requires="x14">
            <control shapeId="6257" r:id="rId65" name="Check Box 113">
              <controlPr defaultSize="0" autoFill="0" autoLine="0" autoPict="0">
                <anchor moveWithCells="1">
                  <from>
                    <xdr:col>2</xdr:col>
                    <xdr:colOff>352425</xdr:colOff>
                    <xdr:row>65</xdr:row>
                    <xdr:rowOff>161925</xdr:rowOff>
                  </from>
                  <to>
                    <xdr:col>2</xdr:col>
                    <xdr:colOff>742950</xdr:colOff>
                    <xdr:row>65</xdr:row>
                    <xdr:rowOff>371475</xdr:rowOff>
                  </to>
                </anchor>
              </controlPr>
            </control>
          </mc:Choice>
        </mc:AlternateContent>
        <mc:AlternateContent xmlns:mc="http://schemas.openxmlformats.org/markup-compatibility/2006">
          <mc:Choice Requires="x14">
            <control shapeId="6258" r:id="rId66" name="Check Box 114">
              <controlPr defaultSize="0" autoFill="0" autoLine="0" autoPict="0">
                <anchor moveWithCells="1">
                  <from>
                    <xdr:col>2</xdr:col>
                    <xdr:colOff>857250</xdr:colOff>
                    <xdr:row>65</xdr:row>
                    <xdr:rowOff>161925</xdr:rowOff>
                  </from>
                  <to>
                    <xdr:col>2</xdr:col>
                    <xdr:colOff>1247775</xdr:colOff>
                    <xdr:row>65</xdr:row>
                    <xdr:rowOff>371475</xdr:rowOff>
                  </to>
                </anchor>
              </controlPr>
            </control>
          </mc:Choice>
        </mc:AlternateContent>
        <mc:AlternateContent xmlns:mc="http://schemas.openxmlformats.org/markup-compatibility/2006">
          <mc:Choice Requires="x14">
            <control shapeId="6260" r:id="rId67" name="Check Box 116">
              <controlPr defaultSize="0" autoFill="0" autoLine="0" autoPict="0">
                <anchor moveWithCells="1">
                  <from>
                    <xdr:col>2</xdr:col>
                    <xdr:colOff>19050</xdr:colOff>
                    <xdr:row>36</xdr:row>
                    <xdr:rowOff>76200</xdr:rowOff>
                  </from>
                  <to>
                    <xdr:col>2</xdr:col>
                    <xdr:colOff>533400</xdr:colOff>
                    <xdr:row>37</xdr:row>
                    <xdr:rowOff>95250</xdr:rowOff>
                  </to>
                </anchor>
              </controlPr>
            </control>
          </mc:Choice>
        </mc:AlternateContent>
        <mc:AlternateContent xmlns:mc="http://schemas.openxmlformats.org/markup-compatibility/2006">
          <mc:Choice Requires="x14">
            <control shapeId="6261" r:id="rId68" name="Check Box 117">
              <controlPr defaultSize="0" autoFill="0" autoLine="0" autoPict="0">
                <anchor moveWithCells="1">
                  <from>
                    <xdr:col>2</xdr:col>
                    <xdr:colOff>838200</xdr:colOff>
                    <xdr:row>36</xdr:row>
                    <xdr:rowOff>76200</xdr:rowOff>
                  </from>
                  <to>
                    <xdr:col>2</xdr:col>
                    <xdr:colOff>1352550</xdr:colOff>
                    <xdr:row>37</xdr:row>
                    <xdr:rowOff>95250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2">
    <tabColor rgb="FF8CBE20"/>
  </sheetPr>
  <dimension ref="A1:Y80"/>
  <sheetViews>
    <sheetView showGridLines="0" showRuler="0" view="pageLayout" zoomScaleNormal="100" workbookViewId="0">
      <selection activeCell="D19" sqref="D19"/>
    </sheetView>
  </sheetViews>
  <sheetFormatPr baseColWidth="10" defaultColWidth="10.625" defaultRowHeight="15" x14ac:dyDescent="0.25"/>
  <cols>
    <col min="1" max="1" width="3.375" style="18" customWidth="1"/>
    <col min="2" max="3" width="9.375" style="18" customWidth="1"/>
    <col min="4" max="4" width="18.125" style="18" customWidth="1"/>
    <col min="5" max="5" width="29.25" style="18" customWidth="1"/>
    <col min="6" max="6" width="5" style="3" customWidth="1"/>
    <col min="7" max="7" width="5.125" style="3" customWidth="1"/>
    <col min="8" max="9" width="11" style="8" hidden="1" customWidth="1"/>
    <col min="10" max="11" width="12.125" style="8" hidden="1" customWidth="1"/>
    <col min="12" max="12" width="11" style="8" hidden="1" customWidth="1"/>
    <col min="13" max="13" width="16.125" style="8" hidden="1" customWidth="1"/>
    <col min="14" max="25" width="10.625" style="3" hidden="1" customWidth="1"/>
    <col min="26" max="30" width="10.625" style="3" customWidth="1"/>
    <col min="31" max="16384" width="10.625" style="3"/>
  </cols>
  <sheetData>
    <row r="1" spans="1:14" ht="23.25" customHeight="1" x14ac:dyDescent="0.25">
      <c r="A1" s="322" t="s">
        <v>342</v>
      </c>
      <c r="B1" s="322"/>
      <c r="C1" s="322"/>
      <c r="D1" s="322"/>
      <c r="E1" s="322"/>
      <c r="F1" s="322"/>
      <c r="G1" s="322"/>
      <c r="H1" s="37"/>
      <c r="I1" s="37"/>
    </row>
    <row r="2" spans="1:14" ht="23.25" customHeight="1" x14ac:dyDescent="0.25">
      <c r="A2" s="92"/>
      <c r="B2" s="92"/>
      <c r="C2" s="92"/>
      <c r="D2" s="92"/>
      <c r="E2" s="92"/>
      <c r="F2" s="92"/>
      <c r="G2" s="92"/>
      <c r="H2" s="37"/>
      <c r="I2" s="37"/>
    </row>
    <row r="3" spans="1:14" s="10" customFormat="1" ht="15.75" x14ac:dyDescent="0.2">
      <c r="A3" s="323" t="s">
        <v>345</v>
      </c>
      <c r="B3" s="323"/>
      <c r="C3" s="323"/>
      <c r="D3" s="323"/>
      <c r="E3" s="323"/>
      <c r="F3" s="323"/>
      <c r="G3" s="323"/>
      <c r="H3" s="37"/>
      <c r="I3" s="37"/>
      <c r="J3" s="9"/>
      <c r="K3" s="9"/>
      <c r="L3" s="9"/>
      <c r="M3" s="9"/>
      <c r="N3" s="9"/>
    </row>
    <row r="4" spans="1:14" s="10" customFormat="1" ht="15.75" x14ac:dyDescent="0.2">
      <c r="A4" s="323" t="s">
        <v>346</v>
      </c>
      <c r="B4" s="323"/>
      <c r="C4" s="323"/>
      <c r="D4" s="323"/>
      <c r="E4" s="323"/>
      <c r="F4" s="323"/>
      <c r="G4" s="323"/>
      <c r="H4" s="11"/>
      <c r="I4" s="11"/>
      <c r="J4" s="9"/>
      <c r="K4" s="9"/>
      <c r="L4" s="9"/>
      <c r="M4" s="9"/>
      <c r="N4" s="9"/>
    </row>
    <row r="5" spans="1:14" s="10" customFormat="1" ht="15.75" customHeight="1" x14ac:dyDescent="0.25">
      <c r="A5" s="93"/>
      <c r="B5" s="93"/>
      <c r="C5" s="93"/>
      <c r="D5" s="93"/>
      <c r="E5" s="93"/>
      <c r="F5" s="94" t="s">
        <v>0</v>
      </c>
      <c r="G5" s="94" t="s">
        <v>1</v>
      </c>
      <c r="H5" s="12" t="s">
        <v>407</v>
      </c>
      <c r="I5" s="12"/>
      <c r="J5" s="9" t="s">
        <v>408</v>
      </c>
      <c r="K5" s="9"/>
      <c r="L5" s="9" t="s">
        <v>406</v>
      </c>
      <c r="M5" s="9" t="s">
        <v>403</v>
      </c>
      <c r="N5" s="9"/>
    </row>
    <row r="6" spans="1:14" s="10" customFormat="1" ht="15.75" customHeight="1" x14ac:dyDescent="0.25">
      <c r="A6" s="257" t="s">
        <v>327</v>
      </c>
      <c r="B6" s="257"/>
      <c r="C6" s="257"/>
      <c r="D6" s="257"/>
      <c r="E6" s="257"/>
      <c r="F6" s="95"/>
      <c r="G6" s="95"/>
      <c r="H6" s="12" t="b">
        <v>0</v>
      </c>
      <c r="I6" s="12">
        <f>IF(H6,1,2)</f>
        <v>2</v>
      </c>
      <c r="J6" s="9" t="b">
        <v>0</v>
      </c>
      <c r="K6" s="9">
        <f>IF(J6,1,2)</f>
        <v>2</v>
      </c>
      <c r="L6" s="38">
        <v>10</v>
      </c>
      <c r="M6" s="35" t="str">
        <f>IF(I6=1,L6,IF(K6=2,"0",IF(K6=1,"0","")))</f>
        <v>0</v>
      </c>
      <c r="N6" s="9"/>
    </row>
    <row r="7" spans="1:14" s="10" customFormat="1" ht="15.75" customHeight="1" x14ac:dyDescent="0.25">
      <c r="A7" s="257" t="s">
        <v>2</v>
      </c>
      <c r="B7" s="257"/>
      <c r="C7" s="257"/>
      <c r="D7" s="257"/>
      <c r="E7" s="257"/>
      <c r="F7" s="95"/>
      <c r="G7" s="95"/>
      <c r="H7" s="9"/>
      <c r="I7" s="9"/>
      <c r="J7" s="9"/>
      <c r="K7" s="9"/>
      <c r="L7" s="9"/>
      <c r="M7" s="35"/>
      <c r="N7" s="9"/>
    </row>
    <row r="8" spans="1:14" s="10" customFormat="1" ht="15.75" customHeight="1" x14ac:dyDescent="0.25">
      <c r="A8" s="96"/>
      <c r="B8" s="96"/>
      <c r="C8" s="96"/>
      <c r="D8" s="96"/>
      <c r="E8" s="96"/>
      <c r="F8" s="95"/>
      <c r="G8" s="95"/>
      <c r="H8" s="9"/>
      <c r="I8" s="9"/>
      <c r="J8" s="9"/>
      <c r="K8" s="9"/>
      <c r="L8" s="9"/>
      <c r="M8" s="35"/>
      <c r="N8" s="9"/>
    </row>
    <row r="9" spans="1:14" s="10" customFormat="1" ht="15.75" customHeight="1" x14ac:dyDescent="0.2">
      <c r="A9" s="93"/>
      <c r="B9" s="93"/>
      <c r="C9" s="93"/>
      <c r="D9" s="93"/>
      <c r="E9" s="93"/>
      <c r="F9" s="95"/>
      <c r="G9" s="95"/>
      <c r="H9" s="9"/>
      <c r="I9" s="9"/>
      <c r="J9" s="9"/>
      <c r="K9" s="9"/>
      <c r="L9" s="9"/>
      <c r="M9" s="35"/>
      <c r="N9" s="9"/>
    </row>
    <row r="10" spans="1:14" s="10" customFormat="1" ht="15.75" customHeight="1" x14ac:dyDescent="0.25">
      <c r="A10" s="96" t="s">
        <v>331</v>
      </c>
      <c r="B10" s="96"/>
      <c r="C10" s="96"/>
      <c r="D10" s="96"/>
      <c r="E10" s="96"/>
      <c r="F10" s="95"/>
      <c r="G10" s="95"/>
      <c r="H10" s="9" t="b">
        <v>0</v>
      </c>
      <c r="I10" s="12">
        <f>IF(H10,1,2)</f>
        <v>2</v>
      </c>
      <c r="J10" s="9" t="b">
        <v>0</v>
      </c>
      <c r="K10" s="9">
        <f>IF(J10,1,2)</f>
        <v>2</v>
      </c>
      <c r="L10" s="9">
        <v>5</v>
      </c>
      <c r="M10" s="35" t="str">
        <f>IF(I10=1,L10,IF(K10=2,"0",IF(K10=1,"0","")))</f>
        <v>0</v>
      </c>
      <c r="N10" s="9"/>
    </row>
    <row r="11" spans="1:14" s="10" customFormat="1" ht="15.75" customHeight="1" x14ac:dyDescent="0.25">
      <c r="A11" s="257" t="s">
        <v>3</v>
      </c>
      <c r="B11" s="257"/>
      <c r="C11" s="257"/>
      <c r="D11" s="257"/>
      <c r="E11" s="257"/>
      <c r="F11" s="95"/>
      <c r="G11" s="95"/>
      <c r="H11" s="9"/>
      <c r="I11" s="9"/>
      <c r="J11" s="9"/>
      <c r="K11" s="9"/>
      <c r="L11" s="9"/>
      <c r="M11" s="35"/>
      <c r="N11" s="9"/>
    </row>
    <row r="12" spans="1:14" s="10" customFormat="1" ht="15.75" customHeight="1" x14ac:dyDescent="0.25">
      <c r="A12" s="96"/>
      <c r="B12" s="96"/>
      <c r="C12" s="96"/>
      <c r="D12" s="96"/>
      <c r="E12" s="96"/>
      <c r="F12" s="95"/>
      <c r="G12" s="95"/>
      <c r="H12" s="9"/>
      <c r="I12" s="9"/>
      <c r="J12" s="9"/>
      <c r="K12" s="9"/>
      <c r="L12" s="9"/>
      <c r="M12" s="35"/>
      <c r="N12" s="9"/>
    </row>
    <row r="13" spans="1:14" s="10" customFormat="1" ht="15.75" customHeight="1" x14ac:dyDescent="0.2">
      <c r="A13" s="97"/>
      <c r="B13" s="93"/>
      <c r="C13" s="93"/>
      <c r="D13" s="93"/>
      <c r="E13" s="93"/>
      <c r="F13" s="95"/>
      <c r="G13" s="95"/>
      <c r="H13" s="9"/>
      <c r="I13" s="9"/>
      <c r="J13" s="9"/>
      <c r="K13" s="9"/>
      <c r="L13" s="9"/>
      <c r="M13" s="35"/>
      <c r="N13" s="9"/>
    </row>
    <row r="14" spans="1:14" s="10" customFormat="1" ht="15.75" customHeight="1" x14ac:dyDescent="0.25">
      <c r="A14" s="96" t="s">
        <v>328</v>
      </c>
      <c r="B14" s="96"/>
      <c r="C14" s="96"/>
      <c r="D14" s="96"/>
      <c r="E14" s="96"/>
      <c r="F14" s="95"/>
      <c r="G14" s="95"/>
      <c r="H14" s="9" t="b">
        <v>0</v>
      </c>
      <c r="I14" s="12">
        <f>IF(H14,1,2)</f>
        <v>2</v>
      </c>
      <c r="J14" s="9" t="b">
        <v>0</v>
      </c>
      <c r="K14" s="9">
        <f>IF(J14,1,2)</f>
        <v>2</v>
      </c>
      <c r="L14" s="9">
        <v>5</v>
      </c>
      <c r="M14" s="35" t="str">
        <f>IF(I14=1,L14,IF(K14=2,"0",IF(K14=1,"0","")))</f>
        <v>0</v>
      </c>
      <c r="N14" s="9"/>
    </row>
    <row r="15" spans="1:14" s="10" customFormat="1" ht="15.75" customHeight="1" x14ac:dyDescent="0.2">
      <c r="A15" s="98" t="s">
        <v>329</v>
      </c>
      <c r="B15" s="98"/>
      <c r="C15" s="98"/>
      <c r="D15" s="320"/>
      <c r="E15" s="320"/>
      <c r="F15" s="95"/>
      <c r="G15" s="95"/>
      <c r="H15" s="9"/>
      <c r="I15" s="9"/>
      <c r="J15" s="9"/>
      <c r="K15" s="9"/>
      <c r="L15" s="9"/>
      <c r="M15" s="35"/>
      <c r="N15" s="9"/>
    </row>
    <row r="16" spans="1:14" s="10" customFormat="1" ht="15.75" customHeight="1" x14ac:dyDescent="0.2">
      <c r="A16" s="98"/>
      <c r="B16" s="98"/>
      <c r="C16" s="98"/>
      <c r="D16" s="99"/>
      <c r="E16" s="99"/>
      <c r="F16" s="95"/>
      <c r="G16" s="95"/>
      <c r="H16" s="9"/>
      <c r="I16" s="9"/>
      <c r="J16" s="9"/>
      <c r="K16" s="9"/>
      <c r="L16" s="9"/>
      <c r="M16" s="35"/>
      <c r="N16" s="9"/>
    </row>
    <row r="17" spans="1:14" s="10" customFormat="1" ht="15.75" customHeight="1" x14ac:dyDescent="0.2">
      <c r="A17" s="93"/>
      <c r="B17" s="93"/>
      <c r="C17" s="93"/>
      <c r="D17" s="100"/>
      <c r="E17" s="100"/>
      <c r="F17" s="95"/>
      <c r="G17" s="95"/>
      <c r="H17" s="9"/>
      <c r="I17" s="9"/>
      <c r="J17" s="9"/>
      <c r="K17" s="9"/>
      <c r="L17" s="9"/>
      <c r="M17" s="35"/>
      <c r="N17" s="9"/>
    </row>
    <row r="18" spans="1:14" s="10" customFormat="1" ht="15.75" customHeight="1" x14ac:dyDescent="0.25">
      <c r="A18" s="96" t="s">
        <v>344</v>
      </c>
      <c r="B18" s="93"/>
      <c r="C18" s="93"/>
      <c r="D18" s="100"/>
      <c r="E18" s="100"/>
      <c r="F18" s="95"/>
      <c r="G18" s="95"/>
      <c r="H18" s="9" t="b">
        <v>0</v>
      </c>
      <c r="I18" s="12">
        <f>IF(H18,1,2)</f>
        <v>2</v>
      </c>
      <c r="J18" s="9" t="b">
        <v>0</v>
      </c>
      <c r="K18" s="9">
        <f>IF(J18,1,2)</f>
        <v>2</v>
      </c>
      <c r="L18" s="9">
        <v>10</v>
      </c>
      <c r="M18" s="35" t="str">
        <f>IF(I18=1,L18,IF(K18=2,"0",IF(K18=1,"0","")))</f>
        <v>0</v>
      </c>
      <c r="N18" s="9"/>
    </row>
    <row r="19" spans="1:14" s="10" customFormat="1" ht="15.75" customHeight="1" x14ac:dyDescent="0.25">
      <c r="A19" s="96" t="s">
        <v>343</v>
      </c>
      <c r="B19" s="93"/>
      <c r="C19" s="93"/>
      <c r="D19" s="100"/>
      <c r="E19" s="100"/>
      <c r="F19" s="95"/>
      <c r="G19" s="95"/>
      <c r="H19" s="9"/>
      <c r="I19" s="9"/>
      <c r="J19" s="9"/>
      <c r="K19" s="9"/>
      <c r="L19" s="9"/>
      <c r="M19" s="35"/>
      <c r="N19" s="9"/>
    </row>
    <row r="20" spans="1:14" s="10" customFormat="1" ht="15.75" customHeight="1" x14ac:dyDescent="0.25">
      <c r="A20" s="96"/>
      <c r="B20" s="93"/>
      <c r="C20" s="93"/>
      <c r="D20" s="100"/>
      <c r="E20" s="100"/>
      <c r="F20" s="95"/>
      <c r="G20" s="95"/>
      <c r="H20" s="9"/>
      <c r="I20" s="9"/>
      <c r="J20" s="9"/>
      <c r="K20" s="9"/>
      <c r="L20" s="9"/>
      <c r="M20" s="35"/>
      <c r="N20" s="9"/>
    </row>
    <row r="21" spans="1:14" s="10" customFormat="1" ht="15.75" customHeight="1" x14ac:dyDescent="0.2">
      <c r="A21" s="97"/>
      <c r="B21" s="93"/>
      <c r="C21" s="93"/>
      <c r="D21" s="100"/>
      <c r="E21" s="100"/>
      <c r="F21" s="95"/>
      <c r="G21" s="95"/>
      <c r="H21" s="9"/>
      <c r="I21" s="9"/>
      <c r="J21" s="9"/>
      <c r="K21" s="9"/>
      <c r="L21" s="9"/>
      <c r="M21" s="35"/>
      <c r="N21" s="9"/>
    </row>
    <row r="22" spans="1:14" ht="15.75" customHeight="1" x14ac:dyDescent="0.25">
      <c r="A22" s="321" t="s">
        <v>332</v>
      </c>
      <c r="B22" s="321"/>
      <c r="C22" s="321"/>
      <c r="D22" s="321"/>
      <c r="E22" s="321"/>
      <c r="F22" s="63"/>
      <c r="G22" s="63"/>
      <c r="H22" s="8" t="b">
        <v>0</v>
      </c>
      <c r="I22" s="12">
        <f>IF(H22,1,2)</f>
        <v>2</v>
      </c>
      <c r="J22" s="8" t="b">
        <v>0</v>
      </c>
      <c r="K22" s="9">
        <f>IF(J22,1,2)</f>
        <v>2</v>
      </c>
      <c r="L22" s="8">
        <v>15</v>
      </c>
      <c r="M22" s="35" t="str">
        <f>IF(I22=1,L22,IF(K22=2,"0",IF(K22=1,"0","")))</f>
        <v>0</v>
      </c>
      <c r="N22" s="8"/>
    </row>
    <row r="23" spans="1:14" ht="15.75" customHeight="1" x14ac:dyDescent="0.25">
      <c r="A23" s="321" t="s">
        <v>330</v>
      </c>
      <c r="B23" s="321"/>
      <c r="C23" s="321"/>
      <c r="D23" s="321"/>
      <c r="E23" s="321"/>
      <c r="F23" s="63"/>
      <c r="G23" s="63"/>
      <c r="M23" s="35"/>
      <c r="N23" s="8"/>
    </row>
    <row r="24" spans="1:14" ht="15.75" customHeight="1" x14ac:dyDescent="0.25">
      <c r="A24" s="101"/>
      <c r="B24" s="101"/>
      <c r="C24" s="101"/>
      <c r="D24" s="101"/>
      <c r="E24" s="101"/>
      <c r="F24" s="63"/>
      <c r="G24" s="63"/>
      <c r="M24" s="35"/>
      <c r="N24" s="8"/>
    </row>
    <row r="25" spans="1:14" ht="15.75" customHeight="1" x14ac:dyDescent="0.25">
      <c r="A25" s="102"/>
      <c r="B25" s="103"/>
      <c r="C25" s="103"/>
      <c r="D25" s="103"/>
      <c r="E25" s="103"/>
      <c r="F25" s="63"/>
      <c r="G25" s="63"/>
      <c r="M25" s="35"/>
      <c r="N25" s="8"/>
    </row>
    <row r="26" spans="1:14" s="10" customFormat="1" ht="15.75" customHeight="1" x14ac:dyDescent="0.25">
      <c r="A26" s="257" t="s">
        <v>453</v>
      </c>
      <c r="B26" s="257"/>
      <c r="C26" s="257"/>
      <c r="D26" s="257"/>
      <c r="E26" s="257"/>
      <c r="F26" s="95"/>
      <c r="G26" s="95"/>
      <c r="H26" s="9" t="b">
        <v>0</v>
      </c>
      <c r="I26" s="12">
        <f>IF(H26,1,2)</f>
        <v>2</v>
      </c>
      <c r="J26" s="9" t="b">
        <v>0</v>
      </c>
      <c r="K26" s="9">
        <f>IF(J26,1,2)</f>
        <v>2</v>
      </c>
      <c r="L26" s="9">
        <v>15</v>
      </c>
      <c r="M26" s="35" t="str">
        <f>IF(I26=1,L26,IF(K26=2,"0",IF(K26=1,"0","")))</f>
        <v>0</v>
      </c>
      <c r="N26" s="9"/>
    </row>
    <row r="27" spans="1:14" s="10" customFormat="1" ht="15.75" customHeight="1" x14ac:dyDescent="0.25">
      <c r="A27" s="257" t="s">
        <v>454</v>
      </c>
      <c r="B27" s="257"/>
      <c r="C27" s="257"/>
      <c r="D27" s="257"/>
      <c r="E27" s="257"/>
      <c r="F27" s="95"/>
      <c r="G27" s="95"/>
      <c r="H27" s="9"/>
      <c r="I27" s="9"/>
      <c r="J27" s="9"/>
      <c r="K27" s="9"/>
      <c r="L27" s="9"/>
      <c r="M27" s="35"/>
      <c r="N27" s="9"/>
    </row>
    <row r="28" spans="1:14" s="10" customFormat="1" ht="15.75" customHeight="1" x14ac:dyDescent="0.25">
      <c r="A28" s="93"/>
      <c r="B28" s="96" t="s">
        <v>586</v>
      </c>
      <c r="C28" s="93"/>
      <c r="D28" s="93"/>
      <c r="E28" s="93"/>
      <c r="F28" s="95"/>
      <c r="G28" s="95"/>
      <c r="H28" s="9"/>
      <c r="I28" s="9"/>
      <c r="J28" s="9"/>
      <c r="K28" s="9"/>
      <c r="L28" s="9"/>
      <c r="M28" s="35"/>
      <c r="N28" s="9"/>
    </row>
    <row r="29" spans="1:14" s="10" customFormat="1" ht="15.75" customHeight="1" x14ac:dyDescent="0.25">
      <c r="A29" s="93"/>
      <c r="B29" s="96" t="s">
        <v>4</v>
      </c>
      <c r="C29" s="93"/>
      <c r="D29" s="93"/>
      <c r="E29" s="93"/>
      <c r="F29" s="95"/>
      <c r="G29" s="95"/>
      <c r="H29" s="9"/>
      <c r="I29" s="9"/>
      <c r="J29" s="9"/>
      <c r="K29" s="9"/>
      <c r="L29" s="9"/>
      <c r="M29" s="35"/>
      <c r="N29" s="9"/>
    </row>
    <row r="30" spans="1:14" s="10" customFormat="1" ht="15.75" customHeight="1" x14ac:dyDescent="0.25">
      <c r="A30" s="93"/>
      <c r="B30" s="96" t="s">
        <v>5</v>
      </c>
      <c r="C30" s="93"/>
      <c r="D30" s="93"/>
      <c r="E30" s="93"/>
      <c r="F30" s="95"/>
      <c r="G30" s="95"/>
      <c r="H30" s="9"/>
      <c r="I30" s="9"/>
      <c r="J30" s="9"/>
      <c r="K30" s="9"/>
      <c r="L30" s="9"/>
      <c r="M30" s="35"/>
      <c r="N30" s="9"/>
    </row>
    <row r="31" spans="1:14" s="10" customFormat="1" ht="15.75" customHeight="1" x14ac:dyDescent="0.25">
      <c r="A31" s="93"/>
      <c r="B31" s="96"/>
      <c r="C31" s="93"/>
      <c r="D31" s="93"/>
      <c r="E31" s="93"/>
      <c r="F31" s="95"/>
      <c r="G31" s="95"/>
      <c r="H31" s="9"/>
      <c r="I31" s="9"/>
      <c r="J31" s="9"/>
      <c r="K31" s="9"/>
      <c r="L31" s="9"/>
      <c r="M31" s="35"/>
      <c r="N31" s="9"/>
    </row>
    <row r="32" spans="1:14" s="10" customFormat="1" ht="15.75" customHeight="1" x14ac:dyDescent="0.2">
      <c r="A32" s="97"/>
      <c r="B32" s="93"/>
      <c r="C32" s="93"/>
      <c r="D32" s="93"/>
      <c r="E32" s="93"/>
      <c r="F32" s="95"/>
      <c r="G32" s="95"/>
      <c r="H32" s="9"/>
      <c r="I32" s="9"/>
      <c r="J32" s="9"/>
      <c r="K32" s="9"/>
      <c r="L32" s="9"/>
      <c r="M32" s="35"/>
      <c r="N32" s="9"/>
    </row>
    <row r="33" spans="1:14" ht="15.75" customHeight="1" x14ac:dyDescent="0.25">
      <c r="A33" s="321" t="s">
        <v>587</v>
      </c>
      <c r="B33" s="321"/>
      <c r="C33" s="321"/>
      <c r="D33" s="321"/>
      <c r="E33" s="321"/>
      <c r="F33" s="63"/>
      <c r="G33" s="63"/>
      <c r="H33" s="8" t="b">
        <v>0</v>
      </c>
      <c r="I33" s="12">
        <f>IF(H33,1,2)</f>
        <v>2</v>
      </c>
      <c r="J33" s="8" t="b">
        <v>0</v>
      </c>
      <c r="K33" s="9">
        <f>IF(J33,1,2)</f>
        <v>2</v>
      </c>
      <c r="L33" s="8">
        <v>15</v>
      </c>
      <c r="M33" s="35" t="str">
        <f>IF(I33=1,L33,IF(K33=2,"0",IF(K33=1,"0","")))</f>
        <v>0</v>
      </c>
      <c r="N33" s="8"/>
    </row>
    <row r="34" spans="1:14" ht="15.75" customHeight="1" x14ac:dyDescent="0.25">
      <c r="A34" s="321" t="s">
        <v>588</v>
      </c>
      <c r="B34" s="321"/>
      <c r="C34" s="321"/>
      <c r="D34" s="321"/>
      <c r="E34" s="321"/>
      <c r="F34" s="63"/>
      <c r="G34" s="63"/>
      <c r="M34" s="35"/>
      <c r="N34" s="8"/>
    </row>
    <row r="35" spans="1:14" ht="15.75" customHeight="1" x14ac:dyDescent="0.25">
      <c r="A35" s="101"/>
      <c r="B35" s="101"/>
      <c r="C35" s="101"/>
      <c r="D35" s="101"/>
      <c r="E35" s="101"/>
      <c r="F35" s="63"/>
      <c r="G35" s="63"/>
      <c r="M35" s="35"/>
      <c r="N35" s="8"/>
    </row>
    <row r="36" spans="1:14" ht="15.75" customHeight="1" x14ac:dyDescent="0.25">
      <c r="A36" s="102"/>
      <c r="B36" s="103"/>
      <c r="C36" s="103"/>
      <c r="D36" s="103"/>
      <c r="E36" s="103"/>
      <c r="F36" s="63"/>
      <c r="G36" s="63"/>
      <c r="M36" s="35"/>
      <c r="N36" s="8"/>
    </row>
    <row r="37" spans="1:14" s="10" customFormat="1" ht="15.75" customHeight="1" x14ac:dyDescent="0.25">
      <c r="A37" s="257" t="s">
        <v>333</v>
      </c>
      <c r="B37" s="257"/>
      <c r="C37" s="257"/>
      <c r="D37" s="257"/>
      <c r="E37" s="257"/>
      <c r="F37" s="95"/>
      <c r="G37" s="95"/>
      <c r="H37" s="9" t="b">
        <v>0</v>
      </c>
      <c r="I37" s="12">
        <f>IF(H37,1,2)</f>
        <v>2</v>
      </c>
      <c r="J37" s="9" t="b">
        <v>0</v>
      </c>
      <c r="K37" s="9">
        <f>IF(J37,1,2)</f>
        <v>2</v>
      </c>
      <c r="L37" s="9">
        <v>10</v>
      </c>
      <c r="M37" s="35" t="str">
        <f>IF(I37=1,L37,IF(K37=2,"0",IF(K37=1,"0","")))</f>
        <v>0</v>
      </c>
      <c r="N37" s="9"/>
    </row>
    <row r="38" spans="1:14" s="10" customFormat="1" ht="15.75" customHeight="1" x14ac:dyDescent="0.25">
      <c r="A38" s="257" t="s">
        <v>6</v>
      </c>
      <c r="B38" s="257"/>
      <c r="C38" s="257"/>
      <c r="D38" s="257"/>
      <c r="E38" s="257"/>
      <c r="F38" s="95"/>
      <c r="G38" s="95"/>
      <c r="H38" s="9"/>
      <c r="I38" s="9"/>
      <c r="J38" s="9"/>
      <c r="K38" s="9"/>
      <c r="L38" s="9"/>
      <c r="M38" s="35"/>
      <c r="N38" s="9"/>
    </row>
    <row r="39" spans="1:14" s="10" customFormat="1" ht="15.75" customHeight="1" x14ac:dyDescent="0.25">
      <c r="A39" s="96"/>
      <c r="B39" s="96"/>
      <c r="C39" s="96"/>
      <c r="D39" s="96"/>
      <c r="E39" s="96"/>
      <c r="F39" s="95"/>
      <c r="G39" s="95"/>
      <c r="H39" s="9"/>
      <c r="I39" s="9"/>
      <c r="J39" s="9"/>
      <c r="K39" s="9"/>
      <c r="L39" s="9"/>
      <c r="M39" s="35"/>
      <c r="N39" s="9"/>
    </row>
    <row r="40" spans="1:14" s="10" customFormat="1" ht="15.75" customHeight="1" x14ac:dyDescent="0.2">
      <c r="A40" s="97"/>
      <c r="B40" s="93"/>
      <c r="C40" s="93"/>
      <c r="D40" s="100"/>
      <c r="E40" s="100"/>
      <c r="F40" s="95"/>
      <c r="G40" s="95"/>
      <c r="H40" s="9"/>
      <c r="I40" s="9"/>
      <c r="J40" s="9"/>
      <c r="K40" s="9"/>
      <c r="L40" s="9"/>
      <c r="M40" s="35"/>
      <c r="N40" s="9"/>
    </row>
    <row r="41" spans="1:14" s="10" customFormat="1" ht="15.75" customHeight="1" x14ac:dyDescent="0.25">
      <c r="A41" s="257" t="s">
        <v>347</v>
      </c>
      <c r="B41" s="257"/>
      <c r="C41" s="257"/>
      <c r="D41" s="257"/>
      <c r="E41" s="257"/>
      <c r="F41" s="95"/>
      <c r="G41" s="95"/>
      <c r="H41" s="9" t="b">
        <v>0</v>
      </c>
      <c r="I41" s="12">
        <f>IF(H41,1,2)</f>
        <v>2</v>
      </c>
      <c r="J41" s="9" t="b">
        <v>0</v>
      </c>
      <c r="K41" s="9">
        <f>IF(J41,1,2)</f>
        <v>2</v>
      </c>
      <c r="L41" s="9">
        <v>15</v>
      </c>
      <c r="M41" s="35" t="str">
        <f>IF(I41=1,L41,IF(K41=2,"0",IF(K41=1,"0","")))</f>
        <v>0</v>
      </c>
      <c r="N41" s="9"/>
    </row>
    <row r="42" spans="1:14" s="10" customFormat="1" ht="15.75" customHeight="1" x14ac:dyDescent="0.25">
      <c r="A42" s="257" t="s">
        <v>349</v>
      </c>
      <c r="B42" s="257"/>
      <c r="C42" s="257"/>
      <c r="D42" s="257"/>
      <c r="E42" s="257"/>
      <c r="F42" s="95"/>
      <c r="G42" s="95"/>
      <c r="H42" s="9"/>
      <c r="I42" s="9"/>
      <c r="J42" s="9"/>
      <c r="K42" s="9"/>
      <c r="L42" s="9"/>
      <c r="M42" s="35"/>
      <c r="N42" s="9"/>
    </row>
    <row r="43" spans="1:14" s="10" customFormat="1" ht="15.75" customHeight="1" x14ac:dyDescent="0.25">
      <c r="A43" s="96" t="s">
        <v>348</v>
      </c>
      <c r="B43" s="96"/>
      <c r="C43" s="96"/>
      <c r="D43" s="96"/>
      <c r="E43" s="96"/>
      <c r="F43" s="95"/>
      <c r="G43" s="95"/>
      <c r="H43" s="9"/>
      <c r="I43" s="9"/>
      <c r="J43" s="9"/>
      <c r="K43" s="9"/>
      <c r="L43" s="9"/>
      <c r="M43" s="35"/>
      <c r="N43" s="9"/>
    </row>
    <row r="44" spans="1:14" s="10" customFormat="1" ht="15.75" customHeight="1" x14ac:dyDescent="0.25">
      <c r="A44" s="96"/>
      <c r="B44" s="96"/>
      <c r="C44" s="96"/>
      <c r="D44" s="96"/>
      <c r="E44" s="96"/>
      <c r="F44" s="95"/>
      <c r="G44" s="95"/>
      <c r="H44" s="9"/>
      <c r="I44" s="9"/>
      <c r="J44" s="9"/>
      <c r="K44" s="9"/>
      <c r="L44" s="9"/>
      <c r="M44" s="35"/>
      <c r="N44" s="9"/>
    </row>
    <row r="45" spans="1:14" s="10" customFormat="1" ht="15.75" customHeight="1" x14ac:dyDescent="0.25">
      <c r="A45" s="96"/>
      <c r="B45" s="96"/>
      <c r="C45" s="96"/>
      <c r="D45" s="96"/>
      <c r="E45" s="96"/>
      <c r="F45" s="95"/>
      <c r="G45" s="95"/>
      <c r="H45" s="9"/>
      <c r="I45" s="9"/>
      <c r="J45" s="9"/>
      <c r="K45" s="9"/>
      <c r="L45" s="9"/>
      <c r="M45" s="35"/>
      <c r="N45" s="9"/>
    </row>
    <row r="46" spans="1:14" s="10" customFormat="1" ht="15.75" customHeight="1" x14ac:dyDescent="0.25">
      <c r="A46" s="96"/>
      <c r="B46" s="96"/>
      <c r="C46" s="96"/>
      <c r="D46" s="96"/>
      <c r="E46" s="96"/>
      <c r="F46" s="95"/>
      <c r="G46" s="95"/>
      <c r="H46" s="9"/>
      <c r="I46" s="9"/>
      <c r="J46" s="9"/>
      <c r="K46" s="9"/>
      <c r="L46" s="9"/>
      <c r="M46" s="35"/>
      <c r="N46" s="9"/>
    </row>
    <row r="47" spans="1:14" s="10" customFormat="1" ht="15.75" customHeight="1" x14ac:dyDescent="0.25">
      <c r="A47" s="96"/>
      <c r="B47" s="96"/>
      <c r="C47" s="96"/>
      <c r="D47" s="96"/>
      <c r="E47" s="96"/>
      <c r="F47" s="95"/>
      <c r="G47" s="95"/>
      <c r="H47" s="9"/>
      <c r="I47" s="9"/>
      <c r="J47" s="9"/>
      <c r="K47" s="9"/>
      <c r="L47" s="9"/>
      <c r="M47" s="35"/>
      <c r="N47" s="9"/>
    </row>
    <row r="48" spans="1:14" s="10" customFormat="1" ht="15.75" customHeight="1" x14ac:dyDescent="0.25">
      <c r="A48" s="96"/>
      <c r="B48" s="96"/>
      <c r="C48" s="96"/>
      <c r="D48" s="96"/>
      <c r="E48" s="96"/>
      <c r="F48" s="95"/>
      <c r="G48" s="95"/>
      <c r="H48" s="9"/>
      <c r="I48" s="9"/>
      <c r="J48" s="9"/>
      <c r="K48" s="9"/>
      <c r="L48" s="9"/>
      <c r="M48" s="35"/>
      <c r="N48" s="9"/>
    </row>
    <row r="49" spans="1:14" s="10" customFormat="1" ht="15.75" customHeight="1" x14ac:dyDescent="0.25">
      <c r="A49" s="257" t="s">
        <v>352</v>
      </c>
      <c r="B49" s="257"/>
      <c r="C49" s="257"/>
      <c r="D49" s="257"/>
      <c r="E49" s="257"/>
      <c r="F49" s="95"/>
      <c r="G49" s="95"/>
      <c r="H49" s="9" t="b">
        <v>0</v>
      </c>
      <c r="I49" s="12">
        <f>IF(H49,1,2)</f>
        <v>2</v>
      </c>
      <c r="J49" s="9" t="b">
        <v>0</v>
      </c>
      <c r="K49" s="9">
        <f>IF(J49,1,2)</f>
        <v>2</v>
      </c>
      <c r="L49" s="9">
        <v>5</v>
      </c>
      <c r="M49" s="35" t="str">
        <f>IF(I49=1,L49,IF(K49=2,"0",IF(K49=1,"0","")))</f>
        <v>0</v>
      </c>
      <c r="N49" s="9"/>
    </row>
    <row r="50" spans="1:14" s="10" customFormat="1" ht="15.75" customHeight="1" x14ac:dyDescent="0.25">
      <c r="A50" s="96" t="s">
        <v>353</v>
      </c>
      <c r="B50" s="96"/>
      <c r="C50" s="96"/>
      <c r="D50" s="96"/>
      <c r="E50" s="96"/>
      <c r="F50" s="95"/>
      <c r="G50" s="95"/>
      <c r="H50" s="9"/>
      <c r="I50" s="9"/>
      <c r="J50" s="9"/>
      <c r="K50" s="9"/>
      <c r="L50" s="9"/>
      <c r="M50" s="35"/>
      <c r="N50" s="9"/>
    </row>
    <row r="51" spans="1:14" s="10" customFormat="1" ht="15.75" customHeight="1" x14ac:dyDescent="0.2">
      <c r="A51" s="98" t="s">
        <v>329</v>
      </c>
      <c r="B51" s="93"/>
      <c r="C51" s="93"/>
      <c r="D51" s="320"/>
      <c r="E51" s="320"/>
      <c r="F51" s="95"/>
      <c r="G51" s="95"/>
      <c r="H51" s="9"/>
      <c r="I51" s="9"/>
      <c r="J51" s="9"/>
      <c r="K51" s="9"/>
      <c r="L51" s="9"/>
      <c r="M51" s="35"/>
      <c r="N51" s="9"/>
    </row>
    <row r="52" spans="1:14" s="10" customFormat="1" ht="15.75" customHeight="1" x14ac:dyDescent="0.2">
      <c r="A52" s="93"/>
      <c r="B52" s="93"/>
      <c r="C52" s="93"/>
      <c r="D52" s="100"/>
      <c r="E52" s="100"/>
      <c r="F52" s="95"/>
      <c r="G52" s="95"/>
      <c r="H52" s="9"/>
      <c r="I52" s="9"/>
      <c r="J52" s="9"/>
      <c r="K52" s="9"/>
      <c r="L52" s="9"/>
      <c r="M52" s="35"/>
      <c r="N52" s="9"/>
    </row>
    <row r="53" spans="1:14" s="10" customFormat="1" ht="15.75" customHeight="1" x14ac:dyDescent="0.2">
      <c r="A53" s="93"/>
      <c r="B53" s="93"/>
      <c r="C53" s="93"/>
      <c r="D53" s="100"/>
      <c r="E53" s="100"/>
      <c r="F53" s="95"/>
      <c r="G53" s="95"/>
      <c r="H53" s="9"/>
      <c r="I53" s="9"/>
      <c r="J53" s="9"/>
      <c r="K53" s="9"/>
      <c r="L53" s="9"/>
      <c r="M53" s="35"/>
      <c r="N53" s="9"/>
    </row>
    <row r="54" spans="1:14" ht="15.75" customHeight="1" x14ac:dyDescent="0.25">
      <c r="A54" s="321" t="s">
        <v>350</v>
      </c>
      <c r="B54" s="321"/>
      <c r="C54" s="321"/>
      <c r="D54" s="321"/>
      <c r="E54" s="321"/>
      <c r="F54" s="63"/>
      <c r="G54" s="63"/>
      <c r="H54" s="8" t="b">
        <v>0</v>
      </c>
      <c r="I54" s="12">
        <f>IF(H54,1,2)</f>
        <v>2</v>
      </c>
      <c r="J54" s="8" t="b">
        <v>0</v>
      </c>
      <c r="K54" s="9">
        <f>IF(J54,1,2)</f>
        <v>2</v>
      </c>
      <c r="L54" s="8">
        <v>15</v>
      </c>
      <c r="M54" s="35" t="str">
        <f>IF(I54=1,L54,IF(K54=2,"0",IF(K54=1,"0","")))</f>
        <v>0</v>
      </c>
      <c r="N54" s="8"/>
    </row>
    <row r="55" spans="1:14" ht="15.75" customHeight="1" x14ac:dyDescent="0.25">
      <c r="A55" s="321" t="s">
        <v>351</v>
      </c>
      <c r="B55" s="321"/>
      <c r="C55" s="321"/>
      <c r="D55" s="321"/>
      <c r="E55" s="321"/>
      <c r="F55" s="63"/>
      <c r="G55" s="63"/>
      <c r="M55" s="35"/>
      <c r="N55" s="8"/>
    </row>
    <row r="56" spans="1:14" ht="15.75" customHeight="1" x14ac:dyDescent="0.25">
      <c r="A56" s="101"/>
      <c r="B56" s="101"/>
      <c r="C56" s="101"/>
      <c r="D56" s="101"/>
      <c r="E56" s="101"/>
      <c r="F56" s="63"/>
      <c r="G56" s="63"/>
      <c r="M56" s="35"/>
      <c r="N56" s="8"/>
    </row>
    <row r="57" spans="1:14" ht="15.75" customHeight="1" x14ac:dyDescent="0.25">
      <c r="A57" s="102"/>
      <c r="B57" s="103"/>
      <c r="C57" s="103"/>
      <c r="D57" s="103"/>
      <c r="E57" s="103"/>
      <c r="F57" s="63"/>
      <c r="G57" s="63"/>
      <c r="M57" s="35"/>
      <c r="N57" s="8"/>
    </row>
    <row r="58" spans="1:14" s="10" customFormat="1" ht="15.75" customHeight="1" x14ac:dyDescent="0.25">
      <c r="A58" s="257" t="s">
        <v>334</v>
      </c>
      <c r="B58" s="257"/>
      <c r="C58" s="257"/>
      <c r="D58" s="257"/>
      <c r="E58" s="257"/>
      <c r="F58" s="95"/>
      <c r="G58" s="95"/>
      <c r="H58" s="9" t="b">
        <v>0</v>
      </c>
      <c r="I58" s="12">
        <f>IF(H58,1,2)</f>
        <v>2</v>
      </c>
      <c r="J58" s="9" t="b">
        <v>0</v>
      </c>
      <c r="K58" s="9">
        <f>IF(J58,1,2)</f>
        <v>2</v>
      </c>
      <c r="L58" s="9">
        <v>5</v>
      </c>
      <c r="M58" s="35" t="str">
        <f>IF(I58=1,L58,IF(K58=2,"0",IF(K58=1,"0","")))</f>
        <v>0</v>
      </c>
      <c r="N58" s="9"/>
    </row>
    <row r="59" spans="1:14" s="10" customFormat="1" ht="15.75" customHeight="1" x14ac:dyDescent="0.25">
      <c r="A59" s="96" t="s">
        <v>7</v>
      </c>
      <c r="B59" s="93"/>
      <c r="C59" s="93"/>
      <c r="D59" s="93"/>
      <c r="E59" s="93"/>
      <c r="F59" s="95"/>
      <c r="G59" s="95"/>
      <c r="H59" s="9"/>
      <c r="I59" s="9"/>
      <c r="J59" s="9"/>
      <c r="K59" s="9"/>
      <c r="L59" s="9"/>
      <c r="M59" s="35"/>
      <c r="N59" s="9"/>
    </row>
    <row r="60" spans="1:14" s="10" customFormat="1" ht="15.75" customHeight="1" x14ac:dyDescent="0.25">
      <c r="A60" s="93"/>
      <c r="B60" s="96" t="s">
        <v>8</v>
      </c>
      <c r="C60" s="93"/>
      <c r="D60" s="93"/>
      <c r="E60" s="93"/>
      <c r="F60" s="95"/>
      <c r="G60" s="95"/>
      <c r="H60" s="9"/>
      <c r="I60" s="9"/>
      <c r="J60" s="9"/>
      <c r="K60" s="9"/>
      <c r="L60" s="9"/>
      <c r="M60" s="35"/>
      <c r="N60" s="9"/>
    </row>
    <row r="61" spans="1:14" s="10" customFormat="1" ht="15.75" customHeight="1" x14ac:dyDescent="0.25">
      <c r="A61" s="93"/>
      <c r="B61" s="96" t="s">
        <v>9</v>
      </c>
      <c r="C61" s="93"/>
      <c r="D61" s="93"/>
      <c r="E61" s="93"/>
      <c r="F61" s="95"/>
      <c r="G61" s="95"/>
      <c r="H61" s="9"/>
      <c r="I61" s="9"/>
      <c r="J61" s="9"/>
      <c r="K61" s="9"/>
      <c r="L61" s="9"/>
      <c r="M61" s="35"/>
      <c r="N61" s="9"/>
    </row>
    <row r="62" spans="1:14" s="10" customFormat="1" ht="15.75" customHeight="1" x14ac:dyDescent="0.25">
      <c r="A62" s="93"/>
      <c r="B62" s="96"/>
      <c r="C62" s="93"/>
      <c r="D62" s="93"/>
      <c r="E62" s="93"/>
      <c r="F62" s="95"/>
      <c r="G62" s="95"/>
      <c r="H62" s="9"/>
      <c r="I62" s="9"/>
      <c r="J62" s="9"/>
      <c r="K62" s="9"/>
      <c r="L62" s="9"/>
      <c r="M62" s="35"/>
      <c r="N62" s="9"/>
    </row>
    <row r="63" spans="1:14" s="10" customFormat="1" ht="15.75" customHeight="1" x14ac:dyDescent="0.25">
      <c r="A63" s="93"/>
      <c r="B63" s="96"/>
      <c r="C63" s="93"/>
      <c r="D63" s="93"/>
      <c r="E63" s="93"/>
      <c r="F63" s="95"/>
      <c r="G63" s="95"/>
      <c r="H63" s="9"/>
      <c r="I63" s="9"/>
      <c r="J63" s="9"/>
      <c r="K63" s="9"/>
      <c r="L63" s="9"/>
      <c r="M63" s="35"/>
      <c r="N63" s="9"/>
    </row>
    <row r="64" spans="1:14" s="10" customFormat="1" ht="15.75" customHeight="1" x14ac:dyDescent="0.25">
      <c r="A64" s="257" t="s">
        <v>337</v>
      </c>
      <c r="B64" s="257"/>
      <c r="C64" s="257"/>
      <c r="D64" s="257"/>
      <c r="E64" s="257"/>
      <c r="F64" s="95"/>
      <c r="G64" s="95"/>
      <c r="H64" s="9" t="b">
        <v>0</v>
      </c>
      <c r="I64" s="12">
        <f>IF(H64,1,2)</f>
        <v>2</v>
      </c>
      <c r="J64" s="9" t="b">
        <v>0</v>
      </c>
      <c r="K64" s="9">
        <f>IF(J64,1,2)</f>
        <v>2</v>
      </c>
      <c r="L64" s="9">
        <v>10</v>
      </c>
      <c r="M64" s="35" t="str">
        <f>IF(I64=1,L64,IF(K64=2,"0",IF(K64=1,"0","")))</f>
        <v>0</v>
      </c>
      <c r="N64" s="9"/>
    </row>
    <row r="65" spans="1:14" s="10" customFormat="1" ht="15.75" customHeight="1" x14ac:dyDescent="0.25">
      <c r="A65" s="257" t="s">
        <v>10</v>
      </c>
      <c r="B65" s="257"/>
      <c r="C65" s="257"/>
      <c r="D65" s="257"/>
      <c r="E65" s="257"/>
      <c r="F65" s="95"/>
      <c r="G65" s="95"/>
      <c r="H65" s="9"/>
      <c r="I65" s="9"/>
      <c r="J65" s="9"/>
      <c r="K65" s="9"/>
      <c r="L65" s="9"/>
      <c r="M65" s="35"/>
      <c r="N65" s="9"/>
    </row>
    <row r="66" spans="1:14" s="10" customFormat="1" ht="15.75" customHeight="1" x14ac:dyDescent="0.25">
      <c r="A66" s="96"/>
      <c r="B66" s="96"/>
      <c r="C66" s="96"/>
      <c r="D66" s="96"/>
      <c r="E66" s="96"/>
      <c r="F66" s="95"/>
      <c r="G66" s="95"/>
      <c r="H66" s="9"/>
      <c r="I66" s="9"/>
      <c r="J66" s="9"/>
      <c r="K66" s="9"/>
      <c r="L66" s="9"/>
      <c r="M66" s="35"/>
      <c r="N66" s="9"/>
    </row>
    <row r="67" spans="1:14" s="10" customFormat="1" ht="15.75" customHeight="1" x14ac:dyDescent="0.2">
      <c r="A67" s="97"/>
      <c r="B67" s="93"/>
      <c r="C67" s="104"/>
      <c r="D67" s="104"/>
      <c r="E67" s="93"/>
      <c r="F67" s="95"/>
      <c r="G67" s="95"/>
      <c r="H67" s="9"/>
      <c r="I67" s="9"/>
      <c r="J67" s="9"/>
      <c r="K67" s="9"/>
      <c r="L67" s="9"/>
      <c r="M67" s="35"/>
      <c r="N67" s="9"/>
    </row>
    <row r="68" spans="1:14" s="10" customFormat="1" ht="15.75" customHeight="1" x14ac:dyDescent="0.25">
      <c r="A68" s="257" t="s">
        <v>335</v>
      </c>
      <c r="B68" s="257"/>
      <c r="C68" s="257"/>
      <c r="D68" s="257"/>
      <c r="E68" s="257"/>
      <c r="F68" s="105"/>
      <c r="G68" s="105"/>
      <c r="H68" s="9" t="b">
        <v>0</v>
      </c>
      <c r="I68" s="12">
        <f>IF(H68,1,2)</f>
        <v>2</v>
      </c>
      <c r="J68" s="9" t="b">
        <v>0</v>
      </c>
      <c r="K68" s="9">
        <f>IF(J68,1,2)</f>
        <v>2</v>
      </c>
      <c r="L68" s="9">
        <v>10</v>
      </c>
      <c r="M68" s="35" t="str">
        <f>IF(I68=1,L68,IF(K68=2,"0",IF(K68=1,"0","")))</f>
        <v>0</v>
      </c>
      <c r="N68" s="9"/>
    </row>
    <row r="69" spans="1:14" s="10" customFormat="1" ht="15.75" customHeight="1" x14ac:dyDescent="0.25">
      <c r="A69" s="257" t="s">
        <v>11</v>
      </c>
      <c r="B69" s="257"/>
      <c r="C69" s="257"/>
      <c r="D69" s="257"/>
      <c r="E69" s="257"/>
      <c r="F69" s="95"/>
      <c r="G69" s="95"/>
      <c r="H69" s="9"/>
      <c r="I69" s="9"/>
      <c r="J69" s="9"/>
      <c r="K69" s="9"/>
      <c r="L69" s="9"/>
      <c r="M69" s="35"/>
      <c r="N69" s="9"/>
    </row>
    <row r="70" spans="1:14" s="10" customFormat="1" ht="15.75" customHeight="1" x14ac:dyDescent="0.25">
      <c r="A70" s="96"/>
      <c r="B70" s="96"/>
      <c r="C70" s="96"/>
      <c r="D70" s="96"/>
      <c r="E70" s="96"/>
      <c r="F70" s="95"/>
      <c r="G70" s="95"/>
      <c r="H70" s="9"/>
      <c r="I70" s="9"/>
      <c r="J70" s="9"/>
      <c r="K70" s="9"/>
      <c r="L70" s="9"/>
      <c r="M70" s="35"/>
      <c r="N70" s="9"/>
    </row>
    <row r="71" spans="1:14" s="10" customFormat="1" ht="15.75" customHeight="1" x14ac:dyDescent="0.25">
      <c r="A71" s="102"/>
      <c r="B71" s="103"/>
      <c r="C71" s="103"/>
      <c r="D71" s="103"/>
      <c r="E71" s="103"/>
      <c r="F71" s="63"/>
      <c r="G71" s="63"/>
      <c r="H71" s="9"/>
      <c r="I71" s="9"/>
      <c r="J71" s="9"/>
      <c r="K71" s="9"/>
      <c r="L71" s="9"/>
      <c r="M71" s="35"/>
      <c r="N71" s="9"/>
    </row>
    <row r="72" spans="1:14" s="10" customFormat="1" ht="15.75" customHeight="1" x14ac:dyDescent="0.25">
      <c r="A72" s="257" t="s">
        <v>336</v>
      </c>
      <c r="B72" s="257"/>
      <c r="C72" s="257"/>
      <c r="D72" s="257"/>
      <c r="E72" s="257"/>
      <c r="F72" s="63"/>
      <c r="G72" s="63"/>
      <c r="H72" s="9" t="b">
        <v>0</v>
      </c>
      <c r="I72" s="12">
        <f>IF(H72,1,2)</f>
        <v>2</v>
      </c>
      <c r="J72" s="9" t="b">
        <v>0</v>
      </c>
      <c r="K72" s="9">
        <f>IF(J72,1,2)</f>
        <v>2</v>
      </c>
      <c r="L72" s="9">
        <v>5</v>
      </c>
      <c r="M72" s="35" t="str">
        <f>IF(I72=1,L72,IF(K72=2,"0",IF(K72=1,"0","")))</f>
        <v>0</v>
      </c>
      <c r="N72" s="9"/>
    </row>
    <row r="73" spans="1:14" s="10" customFormat="1" ht="15.75" customHeight="1" x14ac:dyDescent="0.25">
      <c r="A73" s="98" t="s">
        <v>329</v>
      </c>
      <c r="B73" s="93"/>
      <c r="C73" s="93"/>
      <c r="D73" s="320"/>
      <c r="E73" s="320"/>
      <c r="F73" s="63"/>
      <c r="G73" s="63"/>
      <c r="H73" s="9"/>
      <c r="I73" s="9"/>
      <c r="J73" s="9"/>
      <c r="K73" s="9"/>
      <c r="L73" s="9"/>
      <c r="M73" s="9"/>
    </row>
    <row r="74" spans="1:14" s="10" customFormat="1" ht="15.75" customHeight="1" x14ac:dyDescent="0.25">
      <c r="A74" s="15"/>
      <c r="B74" s="16"/>
      <c r="C74" s="16"/>
      <c r="D74" s="16"/>
      <c r="E74" s="16"/>
      <c r="F74" s="3"/>
      <c r="G74" s="3"/>
      <c r="H74" s="17"/>
      <c r="I74" s="17"/>
      <c r="J74" s="9"/>
      <c r="K74" s="9"/>
      <c r="L74" s="9"/>
      <c r="M74" s="9"/>
    </row>
    <row r="75" spans="1:14" s="10" customFormat="1" ht="15.75" customHeight="1" x14ac:dyDescent="0.25">
      <c r="A75" s="22"/>
      <c r="B75" s="22"/>
      <c r="C75" s="22"/>
      <c r="D75" s="18"/>
      <c r="E75" s="18"/>
      <c r="F75" s="3"/>
      <c r="G75" s="3"/>
      <c r="H75" s="9"/>
      <c r="I75" s="9"/>
      <c r="J75" s="9"/>
      <c r="K75" s="9"/>
      <c r="L75" s="9"/>
      <c r="M75" s="9"/>
    </row>
    <row r="76" spans="1:14" s="10" customFormat="1" ht="15.75" customHeight="1" x14ac:dyDescent="0.25">
      <c r="A76" s="18"/>
      <c r="B76" s="18"/>
      <c r="C76" s="18"/>
      <c r="D76" s="5"/>
      <c r="E76" s="13"/>
      <c r="F76" s="1"/>
      <c r="G76" s="1"/>
      <c r="H76" s="36"/>
      <c r="I76" s="36"/>
      <c r="J76" s="36"/>
      <c r="K76" s="36"/>
      <c r="L76" s="36" t="s">
        <v>409</v>
      </c>
      <c r="M76" s="36" t="str">
        <f>IF(SUM(M6:M72)&lt;85,"nicht bestanden","bestanden")</f>
        <v>nicht bestanden</v>
      </c>
      <c r="N76" s="36"/>
    </row>
    <row r="77" spans="1:14" s="10" customFormat="1" ht="15.75" customHeight="1" x14ac:dyDescent="0.25">
      <c r="A77" s="22"/>
      <c r="B77" s="22"/>
      <c r="C77" s="22"/>
      <c r="D77" s="6"/>
      <c r="E77" s="13"/>
      <c r="F77" s="2"/>
      <c r="G77" s="2"/>
      <c r="H77" s="9"/>
      <c r="I77" s="9"/>
      <c r="J77" s="9"/>
      <c r="K77" s="9"/>
      <c r="L77" s="9"/>
      <c r="M77" s="9"/>
    </row>
    <row r="78" spans="1:14" s="10" customFormat="1" ht="15.75" customHeight="1" x14ac:dyDescent="0.25">
      <c r="A78" s="13"/>
      <c r="B78" s="14"/>
      <c r="C78" s="13"/>
      <c r="D78" s="13"/>
      <c r="E78" s="13"/>
      <c r="H78" s="9"/>
      <c r="I78" s="9"/>
      <c r="J78" s="9"/>
      <c r="K78" s="9"/>
      <c r="L78" s="9"/>
      <c r="M78" s="9"/>
    </row>
    <row r="79" spans="1:14" s="10" customFormat="1" ht="15.75" x14ac:dyDescent="0.25">
      <c r="A79" s="13"/>
      <c r="B79" s="14"/>
      <c r="C79" s="13"/>
      <c r="D79" s="13"/>
      <c r="E79" s="13"/>
      <c r="H79" s="9"/>
      <c r="I79" s="9"/>
      <c r="J79" s="9"/>
      <c r="K79" s="9"/>
      <c r="L79" s="9"/>
      <c r="M79" s="9"/>
    </row>
    <row r="80" spans="1:14" s="10" customFormat="1" ht="15.75" x14ac:dyDescent="0.25">
      <c r="A80" s="13"/>
      <c r="B80" s="14"/>
      <c r="C80" s="13"/>
      <c r="D80" s="13"/>
      <c r="E80" s="13"/>
      <c r="H80" s="9"/>
      <c r="I80" s="9"/>
      <c r="J80" s="9"/>
      <c r="K80" s="9"/>
      <c r="L80" s="9"/>
      <c r="M80" s="9"/>
    </row>
  </sheetData>
  <sheetProtection password="B905" sheet="1" objects="1" scenarios="1"/>
  <mergeCells count="28">
    <mergeCell ref="A49:E49"/>
    <mergeCell ref="A34:E34"/>
    <mergeCell ref="A37:E37"/>
    <mergeCell ref="A38:E38"/>
    <mergeCell ref="A1:G1"/>
    <mergeCell ref="A6:E6"/>
    <mergeCell ref="A7:E7"/>
    <mergeCell ref="A11:E11"/>
    <mergeCell ref="A22:E22"/>
    <mergeCell ref="A3:G3"/>
    <mergeCell ref="A4:G4"/>
    <mergeCell ref="D15:E15"/>
    <mergeCell ref="D73:E73"/>
    <mergeCell ref="A72:E72"/>
    <mergeCell ref="A23:E23"/>
    <mergeCell ref="A26:E26"/>
    <mergeCell ref="A27:E27"/>
    <mergeCell ref="A33:E33"/>
    <mergeCell ref="A58:E58"/>
    <mergeCell ref="A64:E64"/>
    <mergeCell ref="A65:E65"/>
    <mergeCell ref="A68:E68"/>
    <mergeCell ref="A69:E69"/>
    <mergeCell ref="A54:E54"/>
    <mergeCell ref="A55:E55"/>
    <mergeCell ref="D51:E51"/>
    <mergeCell ref="A41:E41"/>
    <mergeCell ref="A42:E42"/>
  </mergeCells>
  <conditionalFormatting sqref="M76">
    <cfRule type="expression" dxfId="27" priority="1">
      <formula>IF($M$76="nicht bestanden",TRUE,FALSE)</formula>
    </cfRule>
    <cfRule type="expression" dxfId="26" priority="2">
      <formula>IF($M$76="bestanden",TRUE,FALSE)</formula>
    </cfRule>
  </conditionalFormatting>
  <pageMargins left="0.7" right="0.7" top="0.75" bottom="0.75" header="0.3" footer="0.3"/>
  <pageSetup paperSize="9" orientation="portrait" r:id="rId1"/>
  <headerFooter>
    <oddHeader>&amp;R&amp;G</oddHeader>
    <oddFooter xml:space="preserve">&amp;RAusgabe: März 2023
Revison 4   </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81" r:id="rId5" name="Check Box 57">
              <controlPr defaultSize="0" autoFill="0" autoLine="0" autoPict="0">
                <anchor moveWithCells="1">
                  <from>
                    <xdr:col>5</xdr:col>
                    <xdr:colOff>66675</xdr:colOff>
                    <xdr:row>4</xdr:row>
                    <xdr:rowOff>161925</xdr:rowOff>
                  </from>
                  <to>
                    <xdr:col>5</xdr:col>
                    <xdr:colOff>342900</xdr:colOff>
                    <xdr:row>6</xdr:row>
                    <xdr:rowOff>19050</xdr:rowOff>
                  </to>
                </anchor>
              </controlPr>
            </control>
          </mc:Choice>
        </mc:AlternateContent>
        <mc:AlternateContent xmlns:mc="http://schemas.openxmlformats.org/markup-compatibility/2006">
          <mc:Choice Requires="x14">
            <control shapeId="1084" r:id="rId6" name="Check Box 60">
              <controlPr defaultSize="0" autoFill="0" autoLine="0" autoPict="0">
                <anchor moveWithCells="1">
                  <from>
                    <xdr:col>5</xdr:col>
                    <xdr:colOff>66675</xdr:colOff>
                    <xdr:row>12</xdr:row>
                    <xdr:rowOff>161925</xdr:rowOff>
                  </from>
                  <to>
                    <xdr:col>5</xdr:col>
                    <xdr:colOff>342900</xdr:colOff>
                    <xdr:row>14</xdr:row>
                    <xdr:rowOff>19050</xdr:rowOff>
                  </to>
                </anchor>
              </controlPr>
            </control>
          </mc:Choice>
        </mc:AlternateContent>
        <mc:AlternateContent xmlns:mc="http://schemas.openxmlformats.org/markup-compatibility/2006">
          <mc:Choice Requires="x14">
            <control shapeId="1085" r:id="rId7" name="Check Box 61">
              <controlPr defaultSize="0" autoFill="0" autoLine="0" autoPict="0">
                <anchor moveWithCells="1">
                  <from>
                    <xdr:col>5</xdr:col>
                    <xdr:colOff>66675</xdr:colOff>
                    <xdr:row>8</xdr:row>
                    <xdr:rowOff>161925</xdr:rowOff>
                  </from>
                  <to>
                    <xdr:col>5</xdr:col>
                    <xdr:colOff>342900</xdr:colOff>
                    <xdr:row>10</xdr:row>
                    <xdr:rowOff>19050</xdr:rowOff>
                  </to>
                </anchor>
              </controlPr>
            </control>
          </mc:Choice>
        </mc:AlternateContent>
        <mc:AlternateContent xmlns:mc="http://schemas.openxmlformats.org/markup-compatibility/2006">
          <mc:Choice Requires="x14">
            <control shapeId="1086" r:id="rId8" name="Check Box 62">
              <controlPr defaultSize="0" autoFill="0" autoLine="0" autoPict="0">
                <anchor moveWithCells="1">
                  <from>
                    <xdr:col>5</xdr:col>
                    <xdr:colOff>66675</xdr:colOff>
                    <xdr:row>16</xdr:row>
                    <xdr:rowOff>161925</xdr:rowOff>
                  </from>
                  <to>
                    <xdr:col>5</xdr:col>
                    <xdr:colOff>342900</xdr:colOff>
                    <xdr:row>18</xdr:row>
                    <xdr:rowOff>19050</xdr:rowOff>
                  </to>
                </anchor>
              </controlPr>
            </control>
          </mc:Choice>
        </mc:AlternateContent>
        <mc:AlternateContent xmlns:mc="http://schemas.openxmlformats.org/markup-compatibility/2006">
          <mc:Choice Requires="x14">
            <control shapeId="1087" r:id="rId9" name="Check Box 63">
              <controlPr defaultSize="0" autoFill="0" autoLine="0" autoPict="0">
                <anchor moveWithCells="1">
                  <from>
                    <xdr:col>5</xdr:col>
                    <xdr:colOff>66675</xdr:colOff>
                    <xdr:row>20</xdr:row>
                    <xdr:rowOff>161925</xdr:rowOff>
                  </from>
                  <to>
                    <xdr:col>5</xdr:col>
                    <xdr:colOff>342900</xdr:colOff>
                    <xdr:row>22</xdr:row>
                    <xdr:rowOff>19050</xdr:rowOff>
                  </to>
                </anchor>
              </controlPr>
            </control>
          </mc:Choice>
        </mc:AlternateContent>
        <mc:AlternateContent xmlns:mc="http://schemas.openxmlformats.org/markup-compatibility/2006">
          <mc:Choice Requires="x14">
            <control shapeId="1088" r:id="rId10" name="Check Box 64">
              <controlPr defaultSize="0" autoFill="0" autoLine="0" autoPict="0">
                <anchor moveWithCells="1">
                  <from>
                    <xdr:col>5</xdr:col>
                    <xdr:colOff>66675</xdr:colOff>
                    <xdr:row>24</xdr:row>
                    <xdr:rowOff>161925</xdr:rowOff>
                  </from>
                  <to>
                    <xdr:col>5</xdr:col>
                    <xdr:colOff>342900</xdr:colOff>
                    <xdr:row>26</xdr:row>
                    <xdr:rowOff>19050</xdr:rowOff>
                  </to>
                </anchor>
              </controlPr>
            </control>
          </mc:Choice>
        </mc:AlternateContent>
        <mc:AlternateContent xmlns:mc="http://schemas.openxmlformats.org/markup-compatibility/2006">
          <mc:Choice Requires="x14">
            <control shapeId="1089" r:id="rId11" name="Check Box 65">
              <controlPr defaultSize="0" autoFill="0" autoLine="0" autoPict="0">
                <anchor moveWithCells="1">
                  <from>
                    <xdr:col>5</xdr:col>
                    <xdr:colOff>66675</xdr:colOff>
                    <xdr:row>31</xdr:row>
                    <xdr:rowOff>161925</xdr:rowOff>
                  </from>
                  <to>
                    <xdr:col>5</xdr:col>
                    <xdr:colOff>342900</xdr:colOff>
                    <xdr:row>33</xdr:row>
                    <xdr:rowOff>19050</xdr:rowOff>
                  </to>
                </anchor>
              </controlPr>
            </control>
          </mc:Choice>
        </mc:AlternateContent>
        <mc:AlternateContent xmlns:mc="http://schemas.openxmlformats.org/markup-compatibility/2006">
          <mc:Choice Requires="x14">
            <control shapeId="1090" r:id="rId12" name="Check Box 66">
              <controlPr defaultSize="0" autoFill="0" autoLine="0" autoPict="0">
                <anchor moveWithCells="1">
                  <from>
                    <xdr:col>5</xdr:col>
                    <xdr:colOff>66675</xdr:colOff>
                    <xdr:row>35</xdr:row>
                    <xdr:rowOff>161925</xdr:rowOff>
                  </from>
                  <to>
                    <xdr:col>5</xdr:col>
                    <xdr:colOff>342900</xdr:colOff>
                    <xdr:row>37</xdr:row>
                    <xdr:rowOff>19050</xdr:rowOff>
                  </to>
                </anchor>
              </controlPr>
            </control>
          </mc:Choice>
        </mc:AlternateContent>
        <mc:AlternateContent xmlns:mc="http://schemas.openxmlformats.org/markup-compatibility/2006">
          <mc:Choice Requires="x14">
            <control shapeId="1091" r:id="rId13" name="Check Box 67">
              <controlPr defaultSize="0" autoFill="0" autoLine="0" autoPict="0">
                <anchor moveWithCells="1">
                  <from>
                    <xdr:col>5</xdr:col>
                    <xdr:colOff>66675</xdr:colOff>
                    <xdr:row>39</xdr:row>
                    <xdr:rowOff>161925</xdr:rowOff>
                  </from>
                  <to>
                    <xdr:col>5</xdr:col>
                    <xdr:colOff>342900</xdr:colOff>
                    <xdr:row>41</xdr:row>
                    <xdr:rowOff>19050</xdr:rowOff>
                  </to>
                </anchor>
              </controlPr>
            </control>
          </mc:Choice>
        </mc:AlternateContent>
        <mc:AlternateContent xmlns:mc="http://schemas.openxmlformats.org/markup-compatibility/2006">
          <mc:Choice Requires="x14">
            <control shapeId="1092" r:id="rId14" name="Check Box 68">
              <controlPr defaultSize="0" autoFill="0" autoLine="0" autoPict="0">
                <anchor moveWithCells="1">
                  <from>
                    <xdr:col>5</xdr:col>
                    <xdr:colOff>66675</xdr:colOff>
                    <xdr:row>48</xdr:row>
                    <xdr:rowOff>0</xdr:rowOff>
                  </from>
                  <to>
                    <xdr:col>5</xdr:col>
                    <xdr:colOff>342900</xdr:colOff>
                    <xdr:row>49</xdr:row>
                    <xdr:rowOff>57150</xdr:rowOff>
                  </to>
                </anchor>
              </controlPr>
            </control>
          </mc:Choice>
        </mc:AlternateContent>
        <mc:AlternateContent xmlns:mc="http://schemas.openxmlformats.org/markup-compatibility/2006">
          <mc:Choice Requires="x14">
            <control shapeId="1093" r:id="rId15" name="Check Box 69">
              <controlPr defaultSize="0" autoFill="0" autoLine="0" autoPict="0">
                <anchor moveWithCells="1">
                  <from>
                    <xdr:col>6</xdr:col>
                    <xdr:colOff>66675</xdr:colOff>
                    <xdr:row>48</xdr:row>
                    <xdr:rowOff>0</xdr:rowOff>
                  </from>
                  <to>
                    <xdr:col>6</xdr:col>
                    <xdr:colOff>381000</xdr:colOff>
                    <xdr:row>49</xdr:row>
                    <xdr:rowOff>57150</xdr:rowOff>
                  </to>
                </anchor>
              </controlPr>
            </control>
          </mc:Choice>
        </mc:AlternateContent>
        <mc:AlternateContent xmlns:mc="http://schemas.openxmlformats.org/markup-compatibility/2006">
          <mc:Choice Requires="x14">
            <control shapeId="1094" r:id="rId16" name="Check Box 70">
              <controlPr defaultSize="0" autoFill="0" autoLine="0" autoPict="0">
                <anchor moveWithCells="1">
                  <from>
                    <xdr:col>6</xdr:col>
                    <xdr:colOff>66675</xdr:colOff>
                    <xdr:row>39</xdr:row>
                    <xdr:rowOff>161925</xdr:rowOff>
                  </from>
                  <to>
                    <xdr:col>6</xdr:col>
                    <xdr:colOff>381000</xdr:colOff>
                    <xdr:row>41</xdr:row>
                    <xdr:rowOff>19050</xdr:rowOff>
                  </to>
                </anchor>
              </controlPr>
            </control>
          </mc:Choice>
        </mc:AlternateContent>
        <mc:AlternateContent xmlns:mc="http://schemas.openxmlformats.org/markup-compatibility/2006">
          <mc:Choice Requires="x14">
            <control shapeId="1095" r:id="rId17" name="Check Box 71">
              <controlPr defaultSize="0" autoFill="0" autoLine="0" autoPict="0">
                <anchor moveWithCells="1">
                  <from>
                    <xdr:col>6</xdr:col>
                    <xdr:colOff>66675</xdr:colOff>
                    <xdr:row>35</xdr:row>
                    <xdr:rowOff>161925</xdr:rowOff>
                  </from>
                  <to>
                    <xdr:col>6</xdr:col>
                    <xdr:colOff>381000</xdr:colOff>
                    <xdr:row>37</xdr:row>
                    <xdr:rowOff>19050</xdr:rowOff>
                  </to>
                </anchor>
              </controlPr>
            </control>
          </mc:Choice>
        </mc:AlternateContent>
        <mc:AlternateContent xmlns:mc="http://schemas.openxmlformats.org/markup-compatibility/2006">
          <mc:Choice Requires="x14">
            <control shapeId="1097" r:id="rId18" name="Check Box 73">
              <controlPr defaultSize="0" autoFill="0" autoLine="0" autoPict="0">
                <anchor moveWithCells="1">
                  <from>
                    <xdr:col>6</xdr:col>
                    <xdr:colOff>66675</xdr:colOff>
                    <xdr:row>31</xdr:row>
                    <xdr:rowOff>161925</xdr:rowOff>
                  </from>
                  <to>
                    <xdr:col>6</xdr:col>
                    <xdr:colOff>381000</xdr:colOff>
                    <xdr:row>33</xdr:row>
                    <xdr:rowOff>19050</xdr:rowOff>
                  </to>
                </anchor>
              </controlPr>
            </control>
          </mc:Choice>
        </mc:AlternateContent>
        <mc:AlternateContent xmlns:mc="http://schemas.openxmlformats.org/markup-compatibility/2006">
          <mc:Choice Requires="x14">
            <control shapeId="1098" r:id="rId19" name="Check Box 74">
              <controlPr defaultSize="0" autoFill="0" autoLine="0" autoPict="0">
                <anchor moveWithCells="1">
                  <from>
                    <xdr:col>6</xdr:col>
                    <xdr:colOff>66675</xdr:colOff>
                    <xdr:row>24</xdr:row>
                    <xdr:rowOff>161925</xdr:rowOff>
                  </from>
                  <to>
                    <xdr:col>6</xdr:col>
                    <xdr:colOff>381000</xdr:colOff>
                    <xdr:row>26</xdr:row>
                    <xdr:rowOff>19050</xdr:rowOff>
                  </to>
                </anchor>
              </controlPr>
            </control>
          </mc:Choice>
        </mc:AlternateContent>
        <mc:AlternateContent xmlns:mc="http://schemas.openxmlformats.org/markup-compatibility/2006">
          <mc:Choice Requires="x14">
            <control shapeId="1100" r:id="rId20" name="Check Box 76">
              <controlPr defaultSize="0" autoFill="0" autoLine="0" autoPict="0">
                <anchor moveWithCells="1">
                  <from>
                    <xdr:col>6</xdr:col>
                    <xdr:colOff>66675</xdr:colOff>
                    <xdr:row>20</xdr:row>
                    <xdr:rowOff>161925</xdr:rowOff>
                  </from>
                  <to>
                    <xdr:col>6</xdr:col>
                    <xdr:colOff>381000</xdr:colOff>
                    <xdr:row>22</xdr:row>
                    <xdr:rowOff>19050</xdr:rowOff>
                  </to>
                </anchor>
              </controlPr>
            </control>
          </mc:Choice>
        </mc:AlternateContent>
        <mc:AlternateContent xmlns:mc="http://schemas.openxmlformats.org/markup-compatibility/2006">
          <mc:Choice Requires="x14">
            <control shapeId="1101" r:id="rId21" name="Check Box 77">
              <controlPr defaultSize="0" autoFill="0" autoLine="0" autoPict="0">
                <anchor moveWithCells="1">
                  <from>
                    <xdr:col>6</xdr:col>
                    <xdr:colOff>66675</xdr:colOff>
                    <xdr:row>16</xdr:row>
                    <xdr:rowOff>161925</xdr:rowOff>
                  </from>
                  <to>
                    <xdr:col>6</xdr:col>
                    <xdr:colOff>381000</xdr:colOff>
                    <xdr:row>18</xdr:row>
                    <xdr:rowOff>19050</xdr:rowOff>
                  </to>
                </anchor>
              </controlPr>
            </control>
          </mc:Choice>
        </mc:AlternateContent>
        <mc:AlternateContent xmlns:mc="http://schemas.openxmlformats.org/markup-compatibility/2006">
          <mc:Choice Requires="x14">
            <control shapeId="1102" r:id="rId22" name="Check Box 78">
              <controlPr defaultSize="0" autoFill="0" autoLine="0" autoPict="0">
                <anchor moveWithCells="1">
                  <from>
                    <xdr:col>6</xdr:col>
                    <xdr:colOff>66675</xdr:colOff>
                    <xdr:row>12</xdr:row>
                    <xdr:rowOff>161925</xdr:rowOff>
                  </from>
                  <to>
                    <xdr:col>6</xdr:col>
                    <xdr:colOff>381000</xdr:colOff>
                    <xdr:row>14</xdr:row>
                    <xdr:rowOff>19050</xdr:rowOff>
                  </to>
                </anchor>
              </controlPr>
            </control>
          </mc:Choice>
        </mc:AlternateContent>
        <mc:AlternateContent xmlns:mc="http://schemas.openxmlformats.org/markup-compatibility/2006">
          <mc:Choice Requires="x14">
            <control shapeId="1103" r:id="rId23" name="Check Box 79">
              <controlPr defaultSize="0" autoFill="0" autoLine="0" autoPict="0">
                <anchor moveWithCells="1">
                  <from>
                    <xdr:col>6</xdr:col>
                    <xdr:colOff>66675</xdr:colOff>
                    <xdr:row>8</xdr:row>
                    <xdr:rowOff>161925</xdr:rowOff>
                  </from>
                  <to>
                    <xdr:col>6</xdr:col>
                    <xdr:colOff>381000</xdr:colOff>
                    <xdr:row>10</xdr:row>
                    <xdr:rowOff>19050</xdr:rowOff>
                  </to>
                </anchor>
              </controlPr>
            </control>
          </mc:Choice>
        </mc:AlternateContent>
        <mc:AlternateContent xmlns:mc="http://schemas.openxmlformats.org/markup-compatibility/2006">
          <mc:Choice Requires="x14">
            <control shapeId="1104" r:id="rId24" name="Check Box 80">
              <controlPr defaultSize="0" autoFill="0" autoLine="0" autoPict="0">
                <anchor moveWithCells="1">
                  <from>
                    <xdr:col>6</xdr:col>
                    <xdr:colOff>66675</xdr:colOff>
                    <xdr:row>4</xdr:row>
                    <xdr:rowOff>161925</xdr:rowOff>
                  </from>
                  <to>
                    <xdr:col>6</xdr:col>
                    <xdr:colOff>381000</xdr:colOff>
                    <xdr:row>6</xdr:row>
                    <xdr:rowOff>19050</xdr:rowOff>
                  </to>
                </anchor>
              </controlPr>
            </control>
          </mc:Choice>
        </mc:AlternateContent>
        <mc:AlternateContent xmlns:mc="http://schemas.openxmlformats.org/markup-compatibility/2006">
          <mc:Choice Requires="x14">
            <control shapeId="1105" r:id="rId25" name="Check Box 81">
              <controlPr defaultSize="0" autoFill="0" autoLine="0" autoPict="0">
                <anchor moveWithCells="1">
                  <from>
                    <xdr:col>5</xdr:col>
                    <xdr:colOff>66675</xdr:colOff>
                    <xdr:row>52</xdr:row>
                    <xdr:rowOff>161925</xdr:rowOff>
                  </from>
                  <to>
                    <xdr:col>5</xdr:col>
                    <xdr:colOff>323850</xdr:colOff>
                    <xdr:row>54</xdr:row>
                    <xdr:rowOff>19050</xdr:rowOff>
                  </to>
                </anchor>
              </controlPr>
            </control>
          </mc:Choice>
        </mc:AlternateContent>
        <mc:AlternateContent xmlns:mc="http://schemas.openxmlformats.org/markup-compatibility/2006">
          <mc:Choice Requires="x14">
            <control shapeId="1106" r:id="rId26" name="Check Box 82">
              <controlPr defaultSize="0" autoFill="0" autoLine="0" autoPict="0">
                <anchor moveWithCells="1">
                  <from>
                    <xdr:col>6</xdr:col>
                    <xdr:colOff>66675</xdr:colOff>
                    <xdr:row>52</xdr:row>
                    <xdr:rowOff>161925</xdr:rowOff>
                  </from>
                  <to>
                    <xdr:col>6</xdr:col>
                    <xdr:colOff>381000</xdr:colOff>
                    <xdr:row>54</xdr:row>
                    <xdr:rowOff>19050</xdr:rowOff>
                  </to>
                </anchor>
              </controlPr>
            </control>
          </mc:Choice>
        </mc:AlternateContent>
        <mc:AlternateContent xmlns:mc="http://schemas.openxmlformats.org/markup-compatibility/2006">
          <mc:Choice Requires="x14">
            <control shapeId="1108" r:id="rId27" name="Check Box 84">
              <controlPr defaultSize="0" autoFill="0" autoLine="0" autoPict="0">
                <anchor moveWithCells="1">
                  <from>
                    <xdr:col>5</xdr:col>
                    <xdr:colOff>66675</xdr:colOff>
                    <xdr:row>56</xdr:row>
                    <xdr:rowOff>161925</xdr:rowOff>
                  </from>
                  <to>
                    <xdr:col>5</xdr:col>
                    <xdr:colOff>323850</xdr:colOff>
                    <xdr:row>58</xdr:row>
                    <xdr:rowOff>19050</xdr:rowOff>
                  </to>
                </anchor>
              </controlPr>
            </control>
          </mc:Choice>
        </mc:AlternateContent>
        <mc:AlternateContent xmlns:mc="http://schemas.openxmlformats.org/markup-compatibility/2006">
          <mc:Choice Requires="x14">
            <control shapeId="1109" r:id="rId28" name="Check Box 85">
              <controlPr defaultSize="0" autoFill="0" autoLine="0" autoPict="0">
                <anchor moveWithCells="1">
                  <from>
                    <xdr:col>6</xdr:col>
                    <xdr:colOff>66675</xdr:colOff>
                    <xdr:row>56</xdr:row>
                    <xdr:rowOff>161925</xdr:rowOff>
                  </from>
                  <to>
                    <xdr:col>6</xdr:col>
                    <xdr:colOff>381000</xdr:colOff>
                    <xdr:row>58</xdr:row>
                    <xdr:rowOff>19050</xdr:rowOff>
                  </to>
                </anchor>
              </controlPr>
            </control>
          </mc:Choice>
        </mc:AlternateContent>
        <mc:AlternateContent xmlns:mc="http://schemas.openxmlformats.org/markup-compatibility/2006">
          <mc:Choice Requires="x14">
            <control shapeId="1110" r:id="rId29" name="Check Box 86">
              <controlPr defaultSize="0" autoFill="0" autoLine="0" autoPict="0">
                <anchor moveWithCells="1">
                  <from>
                    <xdr:col>5</xdr:col>
                    <xdr:colOff>66675</xdr:colOff>
                    <xdr:row>62</xdr:row>
                    <xdr:rowOff>161925</xdr:rowOff>
                  </from>
                  <to>
                    <xdr:col>5</xdr:col>
                    <xdr:colOff>323850</xdr:colOff>
                    <xdr:row>64</xdr:row>
                    <xdr:rowOff>19050</xdr:rowOff>
                  </to>
                </anchor>
              </controlPr>
            </control>
          </mc:Choice>
        </mc:AlternateContent>
        <mc:AlternateContent xmlns:mc="http://schemas.openxmlformats.org/markup-compatibility/2006">
          <mc:Choice Requires="x14">
            <control shapeId="1111" r:id="rId30" name="Check Box 87">
              <controlPr defaultSize="0" autoFill="0" autoLine="0" autoPict="0">
                <anchor moveWithCells="1">
                  <from>
                    <xdr:col>6</xdr:col>
                    <xdr:colOff>66675</xdr:colOff>
                    <xdr:row>62</xdr:row>
                    <xdr:rowOff>161925</xdr:rowOff>
                  </from>
                  <to>
                    <xdr:col>6</xdr:col>
                    <xdr:colOff>381000</xdr:colOff>
                    <xdr:row>64</xdr:row>
                    <xdr:rowOff>19050</xdr:rowOff>
                  </to>
                </anchor>
              </controlPr>
            </control>
          </mc:Choice>
        </mc:AlternateContent>
        <mc:AlternateContent xmlns:mc="http://schemas.openxmlformats.org/markup-compatibility/2006">
          <mc:Choice Requires="x14">
            <control shapeId="1113" r:id="rId31" name="Check Box 89">
              <controlPr defaultSize="0" autoFill="0" autoLine="0" autoPict="0">
                <anchor moveWithCells="1">
                  <from>
                    <xdr:col>5</xdr:col>
                    <xdr:colOff>66675</xdr:colOff>
                    <xdr:row>67</xdr:row>
                    <xdr:rowOff>0</xdr:rowOff>
                  </from>
                  <to>
                    <xdr:col>5</xdr:col>
                    <xdr:colOff>323850</xdr:colOff>
                    <xdr:row>68</xdr:row>
                    <xdr:rowOff>57150</xdr:rowOff>
                  </to>
                </anchor>
              </controlPr>
            </control>
          </mc:Choice>
        </mc:AlternateContent>
        <mc:AlternateContent xmlns:mc="http://schemas.openxmlformats.org/markup-compatibility/2006">
          <mc:Choice Requires="x14">
            <control shapeId="1114" r:id="rId32" name="Check Box 90">
              <controlPr defaultSize="0" autoFill="0" autoLine="0" autoPict="0">
                <anchor moveWithCells="1">
                  <from>
                    <xdr:col>6</xdr:col>
                    <xdr:colOff>66675</xdr:colOff>
                    <xdr:row>67</xdr:row>
                    <xdr:rowOff>0</xdr:rowOff>
                  </from>
                  <to>
                    <xdr:col>6</xdr:col>
                    <xdr:colOff>381000</xdr:colOff>
                    <xdr:row>68</xdr:row>
                    <xdr:rowOff>57150</xdr:rowOff>
                  </to>
                </anchor>
              </controlPr>
            </control>
          </mc:Choice>
        </mc:AlternateContent>
        <mc:AlternateContent xmlns:mc="http://schemas.openxmlformats.org/markup-compatibility/2006">
          <mc:Choice Requires="x14">
            <control shapeId="1115" r:id="rId33" name="Check Box 91">
              <controlPr defaultSize="0" autoFill="0" autoLine="0" autoPict="0">
                <anchor moveWithCells="1">
                  <from>
                    <xdr:col>5</xdr:col>
                    <xdr:colOff>66675</xdr:colOff>
                    <xdr:row>70</xdr:row>
                    <xdr:rowOff>161925</xdr:rowOff>
                  </from>
                  <to>
                    <xdr:col>5</xdr:col>
                    <xdr:colOff>323850</xdr:colOff>
                    <xdr:row>72</xdr:row>
                    <xdr:rowOff>19050</xdr:rowOff>
                  </to>
                </anchor>
              </controlPr>
            </control>
          </mc:Choice>
        </mc:AlternateContent>
        <mc:AlternateContent xmlns:mc="http://schemas.openxmlformats.org/markup-compatibility/2006">
          <mc:Choice Requires="x14">
            <control shapeId="1116" r:id="rId34" name="Check Box 92">
              <controlPr defaultSize="0" autoFill="0" autoLine="0" autoPict="0">
                <anchor moveWithCells="1">
                  <from>
                    <xdr:col>6</xdr:col>
                    <xdr:colOff>66675</xdr:colOff>
                    <xdr:row>70</xdr:row>
                    <xdr:rowOff>161925</xdr:rowOff>
                  </from>
                  <to>
                    <xdr:col>6</xdr:col>
                    <xdr:colOff>381000</xdr:colOff>
                    <xdr:row>72</xdr:row>
                    <xdr:rowOff>19050</xdr:rowOff>
                  </to>
                </anchor>
              </controlPr>
            </control>
          </mc:Choice>
        </mc:AlternateContent>
        <mc:AlternateContent xmlns:mc="http://schemas.openxmlformats.org/markup-compatibility/2006">
          <mc:Choice Requires="x14">
            <control shapeId="1117" r:id="rId35" name="Check Box 93">
              <controlPr defaultSize="0" autoFill="0" autoLine="0" autoPict="0">
                <anchor moveWithCells="1">
                  <from>
                    <xdr:col>0</xdr:col>
                    <xdr:colOff>66675</xdr:colOff>
                    <xdr:row>58</xdr:row>
                    <xdr:rowOff>161925</xdr:rowOff>
                  </from>
                  <to>
                    <xdr:col>1</xdr:col>
                    <xdr:colOff>57150</xdr:colOff>
                    <xdr:row>60</xdr:row>
                    <xdr:rowOff>19050</xdr:rowOff>
                  </to>
                </anchor>
              </controlPr>
            </control>
          </mc:Choice>
        </mc:AlternateContent>
        <mc:AlternateContent xmlns:mc="http://schemas.openxmlformats.org/markup-compatibility/2006">
          <mc:Choice Requires="x14">
            <control shapeId="1118" r:id="rId36" name="Check Box 94">
              <controlPr defaultSize="0" autoFill="0" autoLine="0" autoPict="0">
                <anchor moveWithCells="1">
                  <from>
                    <xdr:col>0</xdr:col>
                    <xdr:colOff>66675</xdr:colOff>
                    <xdr:row>59</xdr:row>
                    <xdr:rowOff>161925</xdr:rowOff>
                  </from>
                  <to>
                    <xdr:col>1</xdr:col>
                    <xdr:colOff>57150</xdr:colOff>
                    <xdr:row>61</xdr:row>
                    <xdr:rowOff>19050</xdr:rowOff>
                  </to>
                </anchor>
              </controlPr>
            </control>
          </mc:Choice>
        </mc:AlternateContent>
        <mc:AlternateContent xmlns:mc="http://schemas.openxmlformats.org/markup-compatibility/2006">
          <mc:Choice Requires="x14">
            <control shapeId="1119" r:id="rId37" name="Check Box 95">
              <controlPr defaultSize="0" autoFill="0" autoLine="0" autoPict="0">
                <anchor moveWithCells="1">
                  <from>
                    <xdr:col>0</xdr:col>
                    <xdr:colOff>66675</xdr:colOff>
                    <xdr:row>26</xdr:row>
                    <xdr:rowOff>161925</xdr:rowOff>
                  </from>
                  <to>
                    <xdr:col>1</xdr:col>
                    <xdr:colOff>57150</xdr:colOff>
                    <xdr:row>28</xdr:row>
                    <xdr:rowOff>19050</xdr:rowOff>
                  </to>
                </anchor>
              </controlPr>
            </control>
          </mc:Choice>
        </mc:AlternateContent>
        <mc:AlternateContent xmlns:mc="http://schemas.openxmlformats.org/markup-compatibility/2006">
          <mc:Choice Requires="x14">
            <control shapeId="1120" r:id="rId38" name="Check Box 96">
              <controlPr defaultSize="0" autoFill="0" autoLine="0" autoPict="0">
                <anchor moveWithCells="1">
                  <from>
                    <xdr:col>0</xdr:col>
                    <xdr:colOff>66675</xdr:colOff>
                    <xdr:row>27</xdr:row>
                    <xdr:rowOff>161925</xdr:rowOff>
                  </from>
                  <to>
                    <xdr:col>1</xdr:col>
                    <xdr:colOff>57150</xdr:colOff>
                    <xdr:row>29</xdr:row>
                    <xdr:rowOff>19050</xdr:rowOff>
                  </to>
                </anchor>
              </controlPr>
            </control>
          </mc:Choice>
        </mc:AlternateContent>
        <mc:AlternateContent xmlns:mc="http://schemas.openxmlformats.org/markup-compatibility/2006">
          <mc:Choice Requires="x14">
            <control shapeId="1121" r:id="rId39" name="Check Box 97">
              <controlPr defaultSize="0" autoFill="0" autoLine="0" autoPict="0">
                <anchor moveWithCells="1">
                  <from>
                    <xdr:col>0</xdr:col>
                    <xdr:colOff>66675</xdr:colOff>
                    <xdr:row>28</xdr:row>
                    <xdr:rowOff>161925</xdr:rowOff>
                  </from>
                  <to>
                    <xdr:col>1</xdr:col>
                    <xdr:colOff>57150</xdr:colOff>
                    <xdr:row>30</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3">
    <tabColor rgb="FF0D3174"/>
  </sheetPr>
  <dimension ref="A1:N135"/>
  <sheetViews>
    <sheetView showGridLines="0" showRuler="0" view="pageLayout" topLeftCell="A13" zoomScaleNormal="100" workbookViewId="0">
      <selection activeCell="F65" sqref="F65"/>
    </sheetView>
  </sheetViews>
  <sheetFormatPr baseColWidth="10" defaultColWidth="10.625" defaultRowHeight="14.25" x14ac:dyDescent="0.2"/>
  <cols>
    <col min="1" max="1" width="5.125" customWidth="1"/>
    <col min="2" max="2" width="10.125" customWidth="1"/>
    <col min="3" max="3" width="9.375" customWidth="1"/>
    <col min="4" max="4" width="12.625" customWidth="1"/>
    <col min="5" max="5" width="16.625" customWidth="1"/>
    <col min="6" max="6" width="15.5" customWidth="1"/>
    <col min="7" max="7" width="10.875" customWidth="1"/>
    <col min="8" max="8" width="10.875" hidden="1" customWidth="1"/>
    <col min="9" max="11" width="10.875" style="45" hidden="1" customWidth="1"/>
    <col min="12" max="12" width="10.875" style="46" hidden="1" customWidth="1"/>
    <col min="13" max="13" width="10.875" hidden="1" customWidth="1"/>
    <col min="14" max="14" width="10.625" hidden="1" customWidth="1"/>
    <col min="15" max="16" width="10.625" customWidth="1"/>
  </cols>
  <sheetData>
    <row r="1" spans="1:12" ht="23.25" x14ac:dyDescent="0.2">
      <c r="A1" s="322" t="s">
        <v>410</v>
      </c>
      <c r="B1" s="322"/>
      <c r="C1" s="322"/>
      <c r="D1" s="322"/>
      <c r="E1" s="322"/>
      <c r="F1" s="322"/>
      <c r="G1" s="322"/>
    </row>
    <row r="2" spans="1:12" ht="23.25" customHeight="1" x14ac:dyDescent="0.25">
      <c r="A2" s="329"/>
      <c r="B2" s="329"/>
      <c r="C2" s="329"/>
      <c r="D2" s="329"/>
      <c r="E2" s="329"/>
      <c r="F2" s="329"/>
      <c r="G2" s="329"/>
      <c r="I2" s="47"/>
    </row>
    <row r="3" spans="1:12" ht="15" customHeight="1" x14ac:dyDescent="0.25">
      <c r="A3" s="323" t="s">
        <v>345</v>
      </c>
      <c r="B3" s="323"/>
      <c r="C3" s="323"/>
      <c r="D3" s="323"/>
      <c r="E3" s="323"/>
      <c r="F3" s="323"/>
      <c r="G3" s="323"/>
      <c r="I3" s="47"/>
    </row>
    <row r="4" spans="1:12" ht="15" customHeight="1" x14ac:dyDescent="0.2">
      <c r="A4" s="323" t="s">
        <v>346</v>
      </c>
      <c r="B4" s="323"/>
      <c r="C4" s="323"/>
      <c r="D4" s="323"/>
      <c r="E4" s="323"/>
      <c r="F4" s="323"/>
      <c r="G4" s="323"/>
    </row>
    <row r="5" spans="1:12" ht="15.75" customHeight="1" x14ac:dyDescent="0.2">
      <c r="A5" s="324"/>
      <c r="B5" s="324"/>
      <c r="C5" s="324"/>
      <c r="D5" s="324"/>
      <c r="E5" s="324"/>
      <c r="F5" s="324"/>
      <c r="G5" s="324"/>
    </row>
    <row r="6" spans="1:12" ht="15.75" customHeight="1" x14ac:dyDescent="0.25">
      <c r="A6" s="325" t="s">
        <v>14</v>
      </c>
      <c r="B6" s="325"/>
      <c r="C6" s="325"/>
      <c r="D6" s="325"/>
      <c r="E6" s="325"/>
      <c r="F6" s="325"/>
      <c r="G6" s="325"/>
    </row>
    <row r="7" spans="1:12" ht="15.75" customHeight="1" x14ac:dyDescent="0.25">
      <c r="A7" s="106"/>
      <c r="B7" s="106" t="s">
        <v>15</v>
      </c>
      <c r="C7" s="106"/>
      <c r="D7" s="106"/>
      <c r="E7" s="106"/>
      <c r="F7" s="106"/>
      <c r="G7" s="106"/>
      <c r="I7" s="45">
        <v>10</v>
      </c>
      <c r="J7" s="45" t="b">
        <v>0</v>
      </c>
      <c r="K7" s="45">
        <f>IF(J7,1,2)</f>
        <v>2</v>
      </c>
      <c r="L7" s="46" t="str">
        <f>IF(K7=1,I7,"0")</f>
        <v>0</v>
      </c>
    </row>
    <row r="8" spans="1:12" ht="15.75" customHeight="1" x14ac:dyDescent="0.25">
      <c r="A8" s="106"/>
      <c r="B8" s="106" t="s">
        <v>16</v>
      </c>
      <c r="C8" s="106"/>
      <c r="D8" s="106"/>
      <c r="E8" s="106"/>
      <c r="F8" s="106"/>
      <c r="G8" s="106"/>
      <c r="I8" s="45">
        <v>5</v>
      </c>
      <c r="J8" s="45" t="b">
        <v>0</v>
      </c>
      <c r="K8" s="45">
        <f t="shared" ref="K8:K64" si="0">IF(J8,1,2)</f>
        <v>2</v>
      </c>
      <c r="L8" s="46" t="str">
        <f t="shared" ref="L8:L64" si="1">IF(K8=1,I8,"0")</f>
        <v>0</v>
      </c>
    </row>
    <row r="9" spans="1:12" ht="15.75" customHeight="1" x14ac:dyDescent="0.25">
      <c r="A9" s="106"/>
      <c r="B9" s="106" t="s">
        <v>17</v>
      </c>
      <c r="C9" s="106"/>
      <c r="D9" s="106"/>
      <c r="E9" s="106"/>
      <c r="F9" s="106"/>
      <c r="G9" s="106"/>
      <c r="I9" s="45">
        <v>0</v>
      </c>
      <c r="J9" s="45" t="b">
        <v>0</v>
      </c>
      <c r="K9" s="45">
        <f t="shared" si="0"/>
        <v>2</v>
      </c>
      <c r="L9" s="46" t="str">
        <f t="shared" si="1"/>
        <v>0</v>
      </c>
    </row>
    <row r="10" spans="1:12" ht="15.75" customHeight="1" x14ac:dyDescent="0.25">
      <c r="A10" s="326"/>
      <c r="B10" s="326"/>
      <c r="C10" s="326"/>
      <c r="D10" s="326"/>
      <c r="E10" s="326"/>
      <c r="F10" s="326"/>
      <c r="G10" s="326"/>
    </row>
    <row r="11" spans="1:12" ht="15.75" customHeight="1" x14ac:dyDescent="0.25">
      <c r="A11" s="326"/>
      <c r="B11" s="326"/>
      <c r="C11" s="326"/>
      <c r="D11" s="326"/>
      <c r="E11" s="326"/>
      <c r="F11" s="326"/>
      <c r="G11" s="326"/>
    </row>
    <row r="12" spans="1:12" ht="15.75" customHeight="1" x14ac:dyDescent="0.25">
      <c r="A12" s="325" t="s">
        <v>18</v>
      </c>
      <c r="B12" s="325"/>
      <c r="C12" s="325"/>
      <c r="D12" s="325"/>
      <c r="E12" s="325"/>
      <c r="F12" s="325"/>
      <c r="G12" s="107"/>
    </row>
    <row r="13" spans="1:12" ht="15.75" customHeight="1" x14ac:dyDescent="0.25">
      <c r="A13" s="106"/>
      <c r="B13" s="106" t="s">
        <v>19</v>
      </c>
      <c r="C13" s="106"/>
      <c r="D13" s="106"/>
      <c r="E13" s="106"/>
      <c r="F13" s="106"/>
      <c r="G13" s="106"/>
      <c r="I13" s="45">
        <v>10</v>
      </c>
      <c r="J13" s="45" t="b">
        <v>0</v>
      </c>
      <c r="K13" s="45">
        <f t="shared" si="0"/>
        <v>2</v>
      </c>
      <c r="L13" s="46" t="str">
        <f t="shared" si="1"/>
        <v>0</v>
      </c>
    </row>
    <row r="14" spans="1:12" ht="15.75" customHeight="1" x14ac:dyDescent="0.25">
      <c r="A14" s="106"/>
      <c r="B14" s="106" t="s">
        <v>20</v>
      </c>
      <c r="C14" s="106"/>
      <c r="D14" s="106"/>
      <c r="E14" s="106"/>
      <c r="F14" s="106"/>
      <c r="G14" s="106"/>
      <c r="I14" s="45">
        <v>5</v>
      </c>
      <c r="J14" s="45" t="b">
        <v>0</v>
      </c>
      <c r="K14" s="45">
        <f t="shared" si="0"/>
        <v>2</v>
      </c>
      <c r="L14" s="46" t="str">
        <f t="shared" si="1"/>
        <v>0</v>
      </c>
    </row>
    <row r="15" spans="1:12" ht="15.75" customHeight="1" x14ac:dyDescent="0.25">
      <c r="A15" s="106"/>
      <c r="B15" s="106" t="s">
        <v>21</v>
      </c>
      <c r="C15" s="106"/>
      <c r="D15" s="106"/>
      <c r="E15" s="106"/>
      <c r="F15" s="106"/>
      <c r="G15" s="106"/>
      <c r="I15" s="45">
        <v>0</v>
      </c>
      <c r="J15" s="45" t="b">
        <v>0</v>
      </c>
      <c r="K15" s="45">
        <f t="shared" si="0"/>
        <v>2</v>
      </c>
      <c r="L15" s="46" t="str">
        <f t="shared" si="1"/>
        <v>0</v>
      </c>
    </row>
    <row r="16" spans="1:12" ht="15.75" customHeight="1" x14ac:dyDescent="0.25">
      <c r="A16" s="326"/>
      <c r="B16" s="326"/>
      <c r="C16" s="326"/>
      <c r="D16" s="326"/>
      <c r="E16" s="326"/>
      <c r="F16" s="326"/>
      <c r="G16" s="326"/>
    </row>
    <row r="17" spans="1:12" ht="15.75" customHeight="1" x14ac:dyDescent="0.25">
      <c r="A17" s="326"/>
      <c r="B17" s="326"/>
      <c r="C17" s="326"/>
      <c r="D17" s="326"/>
      <c r="E17" s="326"/>
      <c r="F17" s="326"/>
      <c r="G17" s="326"/>
    </row>
    <row r="18" spans="1:12" ht="15.75" customHeight="1" x14ac:dyDescent="0.25">
      <c r="A18" s="325" t="s">
        <v>22</v>
      </c>
      <c r="B18" s="325"/>
      <c r="C18" s="325"/>
      <c r="D18" s="325"/>
      <c r="E18" s="325"/>
      <c r="F18" s="325"/>
      <c r="G18" s="107"/>
    </row>
    <row r="19" spans="1:12" ht="15.75" customHeight="1" x14ac:dyDescent="0.25">
      <c r="A19" s="106"/>
      <c r="B19" s="106" t="s">
        <v>23</v>
      </c>
      <c r="C19" s="106"/>
      <c r="D19" s="106"/>
      <c r="E19" s="106"/>
      <c r="F19" s="106"/>
      <c r="G19" s="106"/>
      <c r="I19" s="45">
        <v>10</v>
      </c>
      <c r="J19" s="45" t="b">
        <v>0</v>
      </c>
      <c r="K19" s="45">
        <f t="shared" si="0"/>
        <v>2</v>
      </c>
      <c r="L19" s="46" t="str">
        <f t="shared" si="1"/>
        <v>0</v>
      </c>
    </row>
    <row r="20" spans="1:12" ht="15.75" customHeight="1" x14ac:dyDescent="0.25">
      <c r="A20" s="106"/>
      <c r="B20" s="106" t="s">
        <v>24</v>
      </c>
      <c r="C20" s="106"/>
      <c r="D20" s="106"/>
      <c r="E20" s="106"/>
      <c r="F20" s="106"/>
      <c r="G20" s="106"/>
      <c r="I20" s="45">
        <v>0</v>
      </c>
      <c r="J20" s="45" t="b">
        <v>0</v>
      </c>
      <c r="K20" s="45">
        <f t="shared" si="0"/>
        <v>2</v>
      </c>
      <c r="L20" s="46" t="str">
        <f t="shared" si="1"/>
        <v>0</v>
      </c>
    </row>
    <row r="21" spans="1:12" ht="15.75" customHeight="1" x14ac:dyDescent="0.25">
      <c r="A21" s="326"/>
      <c r="B21" s="326"/>
      <c r="C21" s="326"/>
      <c r="D21" s="326"/>
      <c r="E21" s="326"/>
      <c r="F21" s="326"/>
      <c r="G21" s="326"/>
    </row>
    <row r="22" spans="1:12" ht="15.75" customHeight="1" x14ac:dyDescent="0.25">
      <c r="A22" s="326"/>
      <c r="B22" s="326"/>
      <c r="C22" s="326"/>
      <c r="D22" s="326"/>
      <c r="E22" s="326"/>
      <c r="F22" s="326"/>
      <c r="G22" s="326"/>
    </row>
    <row r="23" spans="1:12" ht="15.75" customHeight="1" x14ac:dyDescent="0.25">
      <c r="A23" s="325" t="s">
        <v>25</v>
      </c>
      <c r="B23" s="325"/>
      <c r="C23" s="325"/>
      <c r="D23" s="325"/>
      <c r="E23" s="325"/>
      <c r="F23" s="325"/>
      <c r="G23" s="107"/>
    </row>
    <row r="24" spans="1:12" ht="15.75" customHeight="1" x14ac:dyDescent="0.25">
      <c r="A24" s="106"/>
      <c r="B24" s="106" t="s">
        <v>26</v>
      </c>
      <c r="C24" s="106"/>
      <c r="D24" s="106"/>
      <c r="E24" s="106"/>
      <c r="F24" s="106"/>
      <c r="G24" s="106"/>
      <c r="I24" s="45">
        <v>10</v>
      </c>
      <c r="J24" s="45" t="b">
        <v>0</v>
      </c>
      <c r="K24" s="45">
        <f t="shared" si="0"/>
        <v>2</v>
      </c>
      <c r="L24" s="46" t="str">
        <f t="shared" si="1"/>
        <v>0</v>
      </c>
    </row>
    <row r="25" spans="1:12" ht="15.75" customHeight="1" x14ac:dyDescent="0.25">
      <c r="A25" s="106"/>
      <c r="B25" s="106" t="s">
        <v>27</v>
      </c>
      <c r="C25" s="106"/>
      <c r="D25" s="106"/>
      <c r="E25" s="106"/>
      <c r="F25" s="106"/>
      <c r="G25" s="106"/>
      <c r="I25" s="45">
        <v>5</v>
      </c>
      <c r="J25" s="45" t="b">
        <v>0</v>
      </c>
      <c r="K25" s="45">
        <f t="shared" si="0"/>
        <v>2</v>
      </c>
      <c r="L25" s="46" t="str">
        <f t="shared" si="1"/>
        <v>0</v>
      </c>
    </row>
    <row r="26" spans="1:12" ht="15.75" customHeight="1" x14ac:dyDescent="0.25">
      <c r="A26" s="106"/>
      <c r="B26" s="106" t="s">
        <v>28</v>
      </c>
      <c r="C26" s="106"/>
      <c r="D26" s="106"/>
      <c r="E26" s="106"/>
      <c r="F26" s="106"/>
      <c r="G26" s="106"/>
      <c r="I26" s="45">
        <v>0</v>
      </c>
      <c r="J26" s="45" t="b">
        <v>0</v>
      </c>
      <c r="K26" s="45">
        <f t="shared" si="0"/>
        <v>2</v>
      </c>
      <c r="L26" s="46" t="str">
        <f t="shared" si="1"/>
        <v>0</v>
      </c>
    </row>
    <row r="27" spans="1:12" ht="15.75" customHeight="1" x14ac:dyDescent="0.25">
      <c r="A27" s="326"/>
      <c r="B27" s="326"/>
      <c r="C27" s="326"/>
      <c r="D27" s="326"/>
      <c r="E27" s="326"/>
      <c r="F27" s="326"/>
      <c r="G27" s="326"/>
    </row>
    <row r="28" spans="1:12" ht="15.75" customHeight="1" x14ac:dyDescent="0.25">
      <c r="A28" s="326"/>
      <c r="B28" s="326"/>
      <c r="C28" s="326"/>
      <c r="D28" s="326"/>
      <c r="E28" s="326"/>
      <c r="F28" s="326"/>
      <c r="G28" s="326"/>
    </row>
    <row r="29" spans="1:12" ht="15.75" x14ac:dyDescent="0.2">
      <c r="A29" s="327" t="s">
        <v>29</v>
      </c>
      <c r="B29" s="327"/>
      <c r="C29" s="327"/>
      <c r="D29" s="327"/>
      <c r="E29" s="327"/>
      <c r="F29" s="327"/>
      <c r="G29" s="327"/>
    </row>
    <row r="30" spans="1:12" ht="15.75" customHeight="1" x14ac:dyDescent="0.25">
      <c r="A30" s="106"/>
      <c r="B30" s="106" t="s">
        <v>30</v>
      </c>
      <c r="C30" s="106"/>
      <c r="D30" s="106"/>
      <c r="E30" s="106"/>
      <c r="F30" s="106"/>
      <c r="G30" s="106"/>
      <c r="I30" s="45">
        <v>10</v>
      </c>
      <c r="J30" s="45" t="b">
        <v>0</v>
      </c>
      <c r="K30" s="45">
        <f t="shared" si="0"/>
        <v>2</v>
      </c>
      <c r="L30" s="46" t="str">
        <f t="shared" si="1"/>
        <v>0</v>
      </c>
    </row>
    <row r="31" spans="1:12" ht="15.75" customHeight="1" x14ac:dyDescent="0.25">
      <c r="A31" s="106"/>
      <c r="B31" s="106" t="s">
        <v>31</v>
      </c>
      <c r="C31" s="106"/>
      <c r="D31" s="106"/>
      <c r="E31" s="106"/>
      <c r="F31" s="106"/>
      <c r="G31" s="106"/>
      <c r="I31" s="45">
        <v>5</v>
      </c>
      <c r="J31" s="45" t="b">
        <v>0</v>
      </c>
      <c r="K31" s="45">
        <f t="shared" si="0"/>
        <v>2</v>
      </c>
      <c r="L31" s="46" t="str">
        <f t="shared" si="1"/>
        <v>0</v>
      </c>
    </row>
    <row r="32" spans="1:12" ht="15.75" customHeight="1" x14ac:dyDescent="0.25">
      <c r="A32" s="106"/>
      <c r="B32" s="106" t="s">
        <v>32</v>
      </c>
      <c r="C32" s="106"/>
      <c r="D32" s="106"/>
      <c r="E32" s="106"/>
      <c r="F32" s="106"/>
      <c r="G32" s="106"/>
      <c r="I32" s="45">
        <v>0</v>
      </c>
      <c r="J32" s="45" t="b">
        <v>0</v>
      </c>
      <c r="K32" s="45">
        <f t="shared" si="0"/>
        <v>2</v>
      </c>
      <c r="L32" s="46" t="str">
        <f t="shared" si="1"/>
        <v>0</v>
      </c>
    </row>
    <row r="33" spans="1:12" ht="15.75" customHeight="1" x14ac:dyDescent="0.25">
      <c r="A33" s="326"/>
      <c r="B33" s="326"/>
      <c r="C33" s="326"/>
      <c r="D33" s="326"/>
      <c r="E33" s="326"/>
      <c r="F33" s="326"/>
      <c r="G33" s="326"/>
    </row>
    <row r="34" spans="1:12" ht="15.75" customHeight="1" x14ac:dyDescent="0.25">
      <c r="A34" s="326"/>
      <c r="B34" s="326"/>
      <c r="C34" s="326"/>
      <c r="D34" s="326"/>
      <c r="E34" s="326"/>
      <c r="F34" s="326"/>
      <c r="G34" s="326"/>
    </row>
    <row r="35" spans="1:12" ht="15.75" customHeight="1" x14ac:dyDescent="0.25">
      <c r="A35" s="108" t="s">
        <v>50</v>
      </c>
      <c r="B35" s="106"/>
      <c r="C35" s="106"/>
      <c r="D35" s="106"/>
      <c r="E35" s="106"/>
      <c r="F35" s="106"/>
      <c r="G35" s="106"/>
    </row>
    <row r="36" spans="1:12" ht="15.75" customHeight="1" x14ac:dyDescent="0.25">
      <c r="A36" s="325" t="s">
        <v>49</v>
      </c>
      <c r="B36" s="325"/>
      <c r="C36" s="325"/>
      <c r="D36" s="325"/>
      <c r="E36" s="325"/>
      <c r="F36" s="325"/>
      <c r="G36" s="107"/>
    </row>
    <row r="37" spans="1:12" ht="15.75" customHeight="1" x14ac:dyDescent="0.25">
      <c r="A37" s="106"/>
      <c r="B37" s="106" t="s">
        <v>33</v>
      </c>
      <c r="C37" s="106"/>
      <c r="D37" s="106"/>
      <c r="E37" s="106"/>
      <c r="F37" s="106"/>
      <c r="G37" s="106"/>
      <c r="I37" s="45">
        <v>10</v>
      </c>
      <c r="J37" s="45" t="b">
        <v>0</v>
      </c>
      <c r="K37" s="45">
        <f t="shared" si="0"/>
        <v>2</v>
      </c>
      <c r="L37" s="46" t="str">
        <f t="shared" si="1"/>
        <v>0</v>
      </c>
    </row>
    <row r="38" spans="1:12" ht="15.75" customHeight="1" x14ac:dyDescent="0.25">
      <c r="A38" s="106"/>
      <c r="B38" s="106" t="s">
        <v>34</v>
      </c>
      <c r="C38" s="106"/>
      <c r="D38" s="106"/>
      <c r="E38" s="106"/>
      <c r="F38" s="106"/>
      <c r="G38" s="106"/>
      <c r="I38" s="45">
        <v>5</v>
      </c>
      <c r="J38" s="45" t="b">
        <v>0</v>
      </c>
      <c r="K38" s="45">
        <f t="shared" si="0"/>
        <v>2</v>
      </c>
      <c r="L38" s="46" t="str">
        <f t="shared" si="1"/>
        <v>0</v>
      </c>
    </row>
    <row r="39" spans="1:12" ht="15.75" customHeight="1" x14ac:dyDescent="0.25">
      <c r="A39" s="106"/>
      <c r="B39" s="106" t="s">
        <v>35</v>
      </c>
      <c r="C39" s="106"/>
      <c r="D39" s="106"/>
      <c r="E39" s="106"/>
      <c r="F39" s="106"/>
      <c r="G39" s="106"/>
      <c r="I39" s="45">
        <v>5</v>
      </c>
      <c r="J39" s="45" t="b">
        <v>0</v>
      </c>
      <c r="K39" s="45">
        <f t="shared" si="0"/>
        <v>2</v>
      </c>
      <c r="L39" s="46" t="str">
        <f t="shared" si="1"/>
        <v>0</v>
      </c>
    </row>
    <row r="40" spans="1:12" ht="15.75" customHeight="1" x14ac:dyDescent="0.25">
      <c r="A40" s="109"/>
      <c r="B40" s="110" t="s">
        <v>375</v>
      </c>
      <c r="C40" s="111"/>
      <c r="D40" s="111"/>
      <c r="E40" s="111"/>
      <c r="F40" s="111"/>
      <c r="G40" s="111"/>
      <c r="J40" s="45" t="b">
        <v>0</v>
      </c>
      <c r="K40" s="45">
        <f t="shared" si="0"/>
        <v>2</v>
      </c>
      <c r="L40" s="46" t="str">
        <f t="shared" si="1"/>
        <v>0</v>
      </c>
    </row>
    <row r="41" spans="1:12" ht="15.75" customHeight="1" x14ac:dyDescent="0.25">
      <c r="A41" s="109"/>
      <c r="B41" s="110" t="s">
        <v>376</v>
      </c>
      <c r="C41" s="111"/>
      <c r="D41" s="111"/>
      <c r="E41" s="111"/>
      <c r="F41" s="111"/>
      <c r="G41" s="111"/>
    </row>
    <row r="42" spans="1:12" ht="15.75" customHeight="1" x14ac:dyDescent="0.25">
      <c r="A42" s="326"/>
      <c r="B42" s="326"/>
      <c r="C42" s="326"/>
      <c r="D42" s="326"/>
      <c r="E42" s="326"/>
      <c r="F42" s="326"/>
      <c r="G42" s="326"/>
    </row>
    <row r="43" spans="1:12" ht="15.75" customHeight="1" x14ac:dyDescent="0.25">
      <c r="A43" s="326"/>
      <c r="B43" s="326"/>
      <c r="C43" s="326"/>
      <c r="D43" s="326"/>
      <c r="E43" s="326"/>
      <c r="F43" s="326"/>
      <c r="G43" s="326"/>
    </row>
    <row r="44" spans="1:12" ht="15.75" customHeight="1" x14ac:dyDescent="0.25">
      <c r="A44" s="325" t="s">
        <v>36</v>
      </c>
      <c r="B44" s="325"/>
      <c r="C44" s="325"/>
      <c r="D44" s="325"/>
      <c r="E44" s="325"/>
      <c r="F44" s="325"/>
      <c r="G44" s="107"/>
    </row>
    <row r="45" spans="1:12" ht="15.75" customHeight="1" x14ac:dyDescent="0.25">
      <c r="A45" s="106"/>
      <c r="B45" s="106" t="s">
        <v>37</v>
      </c>
      <c r="C45" s="106"/>
      <c r="D45" s="106"/>
      <c r="E45" s="106"/>
      <c r="F45" s="106"/>
      <c r="G45" s="106"/>
      <c r="I45" s="45">
        <v>10</v>
      </c>
      <c r="J45" s="45" t="b">
        <v>0</v>
      </c>
      <c r="K45" s="45">
        <f t="shared" si="0"/>
        <v>2</v>
      </c>
      <c r="L45" s="46" t="str">
        <f t="shared" si="1"/>
        <v>0</v>
      </c>
    </row>
    <row r="46" spans="1:12" ht="15.75" customHeight="1" x14ac:dyDescent="0.25">
      <c r="A46" s="106"/>
      <c r="B46" s="106" t="s">
        <v>38</v>
      </c>
      <c r="C46" s="106"/>
      <c r="D46" s="106"/>
      <c r="E46" s="106"/>
      <c r="F46" s="106"/>
      <c r="G46" s="106"/>
      <c r="I46" s="45">
        <v>5</v>
      </c>
      <c r="J46" s="45" t="b">
        <v>0</v>
      </c>
      <c r="K46" s="45">
        <f t="shared" si="0"/>
        <v>2</v>
      </c>
      <c r="L46" s="46" t="str">
        <f t="shared" si="1"/>
        <v>0</v>
      </c>
    </row>
    <row r="47" spans="1:12" ht="15.75" customHeight="1" x14ac:dyDescent="0.25">
      <c r="A47" s="106"/>
      <c r="B47" s="106" t="s">
        <v>39</v>
      </c>
      <c r="C47" s="106"/>
      <c r="D47" s="106"/>
      <c r="E47" s="106"/>
      <c r="F47" s="106"/>
      <c r="G47" s="106"/>
      <c r="I47" s="45">
        <v>0</v>
      </c>
      <c r="J47" s="45" t="b">
        <v>0</v>
      </c>
      <c r="K47" s="45">
        <f t="shared" si="0"/>
        <v>2</v>
      </c>
      <c r="L47" s="46" t="str">
        <f t="shared" si="1"/>
        <v>0</v>
      </c>
    </row>
    <row r="48" spans="1:12" ht="15.75" customHeight="1" x14ac:dyDescent="0.25">
      <c r="A48" s="326"/>
      <c r="B48" s="326"/>
      <c r="C48" s="326"/>
      <c r="D48" s="326"/>
      <c r="E48" s="326"/>
      <c r="F48" s="326"/>
      <c r="G48" s="326"/>
    </row>
    <row r="49" spans="1:12" ht="15.75" customHeight="1" x14ac:dyDescent="0.25">
      <c r="A49" s="326"/>
      <c r="B49" s="326"/>
      <c r="C49" s="326"/>
      <c r="D49" s="326"/>
      <c r="E49" s="326"/>
      <c r="F49" s="326"/>
      <c r="G49" s="326"/>
    </row>
    <row r="50" spans="1:12" ht="15.75" customHeight="1" x14ac:dyDescent="0.2">
      <c r="A50" s="327" t="s">
        <v>40</v>
      </c>
      <c r="B50" s="327"/>
      <c r="C50" s="327"/>
      <c r="D50" s="327"/>
      <c r="E50" s="327"/>
      <c r="F50" s="327"/>
      <c r="G50" s="327"/>
    </row>
    <row r="51" spans="1:12" ht="15.75" customHeight="1" x14ac:dyDescent="0.25">
      <c r="A51" s="106"/>
      <c r="B51" s="106" t="s">
        <v>41</v>
      </c>
      <c r="C51" s="106"/>
      <c r="D51" s="106"/>
      <c r="E51" s="106"/>
      <c r="F51" s="106"/>
      <c r="G51" s="106"/>
      <c r="I51" s="45">
        <v>10</v>
      </c>
      <c r="J51" s="45" t="b">
        <v>0</v>
      </c>
      <c r="K51" s="45">
        <f t="shared" si="0"/>
        <v>2</v>
      </c>
      <c r="L51" s="46" t="str">
        <f t="shared" si="1"/>
        <v>0</v>
      </c>
    </row>
    <row r="52" spans="1:12" ht="15.75" customHeight="1" x14ac:dyDescent="0.25">
      <c r="A52" s="106"/>
      <c r="B52" s="106" t="s">
        <v>42</v>
      </c>
      <c r="C52" s="106"/>
      <c r="D52" s="106"/>
      <c r="E52" s="106"/>
      <c r="F52" s="106"/>
      <c r="G52" s="106"/>
      <c r="I52" s="45">
        <v>5</v>
      </c>
      <c r="J52" s="45" t="b">
        <v>0</v>
      </c>
      <c r="K52" s="45">
        <f t="shared" si="0"/>
        <v>2</v>
      </c>
      <c r="L52" s="46" t="str">
        <f t="shared" si="1"/>
        <v>0</v>
      </c>
    </row>
    <row r="53" spans="1:12" ht="15.75" customHeight="1" x14ac:dyDescent="0.25">
      <c r="A53" s="106"/>
      <c r="B53" s="106" t="s">
        <v>43</v>
      </c>
      <c r="C53" s="106"/>
      <c r="D53" s="106"/>
      <c r="E53" s="106"/>
      <c r="F53" s="106"/>
      <c r="G53" s="106"/>
      <c r="I53" s="45">
        <v>0</v>
      </c>
      <c r="J53" s="45" t="b">
        <v>0</v>
      </c>
      <c r="K53" s="45">
        <f t="shared" si="0"/>
        <v>2</v>
      </c>
      <c r="L53" s="46" t="str">
        <f t="shared" si="1"/>
        <v>0</v>
      </c>
    </row>
    <row r="54" spans="1:12" ht="15.75" customHeight="1" x14ac:dyDescent="0.25">
      <c r="A54" s="326"/>
      <c r="B54" s="326"/>
      <c r="C54" s="326"/>
      <c r="D54" s="326"/>
      <c r="E54" s="326"/>
      <c r="F54" s="326"/>
      <c r="G54" s="326"/>
    </row>
    <row r="55" spans="1:12" ht="15.75" customHeight="1" x14ac:dyDescent="0.25">
      <c r="A55" s="326"/>
      <c r="B55" s="326"/>
      <c r="C55" s="326"/>
      <c r="D55" s="326"/>
      <c r="E55" s="326"/>
      <c r="F55" s="326"/>
      <c r="G55" s="326"/>
    </row>
    <row r="56" spans="1:12" ht="15.75" customHeight="1" x14ac:dyDescent="0.2">
      <c r="A56" s="327" t="s">
        <v>44</v>
      </c>
      <c r="B56" s="327"/>
      <c r="C56" s="327"/>
      <c r="D56" s="327"/>
      <c r="E56" s="327"/>
      <c r="F56" s="327"/>
      <c r="G56" s="327"/>
    </row>
    <row r="57" spans="1:12" ht="15.75" customHeight="1" x14ac:dyDescent="0.25">
      <c r="A57" s="106"/>
      <c r="B57" s="106" t="s">
        <v>0</v>
      </c>
      <c r="C57" s="106"/>
      <c r="D57" s="106"/>
      <c r="E57" s="106"/>
      <c r="F57" s="106"/>
      <c r="G57" s="106"/>
      <c r="I57" s="45">
        <v>10</v>
      </c>
      <c r="J57" s="45" t="b">
        <v>0</v>
      </c>
      <c r="K57" s="45">
        <f t="shared" si="0"/>
        <v>2</v>
      </c>
      <c r="L57" s="46" t="str">
        <f t="shared" si="1"/>
        <v>0</v>
      </c>
    </row>
    <row r="58" spans="1:12" ht="15.75" customHeight="1" x14ac:dyDescent="0.25">
      <c r="A58" s="106"/>
      <c r="B58" s="106" t="s">
        <v>1</v>
      </c>
      <c r="C58" s="106"/>
      <c r="D58" s="106"/>
      <c r="E58" s="106"/>
      <c r="F58" s="106"/>
      <c r="G58" s="106"/>
      <c r="I58" s="45">
        <v>0</v>
      </c>
      <c r="J58" s="45" t="b">
        <v>0</v>
      </c>
      <c r="K58" s="45">
        <f t="shared" si="0"/>
        <v>2</v>
      </c>
      <c r="L58" s="46" t="str">
        <f t="shared" si="1"/>
        <v>0</v>
      </c>
    </row>
    <row r="59" spans="1:12" ht="15.75" customHeight="1" x14ac:dyDescent="0.25">
      <c r="A59" s="326"/>
      <c r="B59" s="326"/>
      <c r="C59" s="326"/>
      <c r="D59" s="326"/>
      <c r="E59" s="326"/>
      <c r="F59" s="326"/>
      <c r="G59" s="326"/>
    </row>
    <row r="60" spans="1:12" ht="15.75" customHeight="1" x14ac:dyDescent="0.25">
      <c r="A60" s="328"/>
      <c r="B60" s="328"/>
      <c r="C60" s="328"/>
      <c r="D60" s="328"/>
      <c r="E60" s="328"/>
      <c r="F60" s="328"/>
      <c r="G60" s="328"/>
    </row>
    <row r="61" spans="1:12" ht="15.75" customHeight="1" x14ac:dyDescent="0.25">
      <c r="A61" s="325" t="s">
        <v>45</v>
      </c>
      <c r="B61" s="325"/>
      <c r="C61" s="325"/>
      <c r="D61" s="325"/>
      <c r="E61" s="325"/>
      <c r="F61" s="325"/>
      <c r="G61" s="107"/>
    </row>
    <row r="62" spans="1:12" ht="15.75" customHeight="1" x14ac:dyDescent="0.25">
      <c r="A62" s="106"/>
      <c r="B62" s="106" t="s">
        <v>46</v>
      </c>
      <c r="C62" s="106"/>
      <c r="D62" s="106"/>
      <c r="E62" s="106"/>
      <c r="F62" s="106"/>
      <c r="G62" s="106"/>
      <c r="I62" s="45">
        <v>10</v>
      </c>
      <c r="J62" s="45" t="b">
        <v>0</v>
      </c>
      <c r="K62" s="45">
        <f t="shared" si="0"/>
        <v>2</v>
      </c>
      <c r="L62" s="46" t="str">
        <f t="shared" si="1"/>
        <v>0</v>
      </c>
    </row>
    <row r="63" spans="1:12" ht="15.75" customHeight="1" x14ac:dyDescent="0.25">
      <c r="A63" s="106"/>
      <c r="B63" s="106" t="s">
        <v>47</v>
      </c>
      <c r="C63" s="106"/>
      <c r="D63" s="106"/>
      <c r="E63" s="106"/>
      <c r="F63" s="106"/>
      <c r="G63" s="106"/>
      <c r="I63" s="45">
        <v>5</v>
      </c>
      <c r="J63" s="45" t="b">
        <v>0</v>
      </c>
      <c r="K63" s="45">
        <f t="shared" si="0"/>
        <v>2</v>
      </c>
      <c r="L63" s="46" t="str">
        <f t="shared" si="1"/>
        <v>0</v>
      </c>
    </row>
    <row r="64" spans="1:12" ht="15.75" customHeight="1" x14ac:dyDescent="0.25">
      <c r="A64" s="106"/>
      <c r="B64" s="106" t="s">
        <v>48</v>
      </c>
      <c r="C64" s="106"/>
      <c r="D64" s="106"/>
      <c r="E64" s="106"/>
      <c r="F64" s="106"/>
      <c r="G64" s="106"/>
      <c r="I64" s="45">
        <v>0</v>
      </c>
      <c r="J64" s="45" t="b">
        <v>0</v>
      </c>
      <c r="K64" s="45">
        <f t="shared" si="0"/>
        <v>2</v>
      </c>
      <c r="L64" s="46" t="str">
        <f t="shared" si="1"/>
        <v>0</v>
      </c>
    </row>
    <row r="65" spans="1:10" ht="15.75" customHeight="1" x14ac:dyDescent="0.25">
      <c r="A65" s="106"/>
      <c r="B65" s="106"/>
      <c r="C65" s="106"/>
      <c r="D65" s="106"/>
      <c r="E65" s="106"/>
      <c r="F65" s="106"/>
      <c r="G65" s="106"/>
    </row>
    <row r="66" spans="1:10" ht="15.75" customHeight="1" x14ac:dyDescent="0.25">
      <c r="A66" s="112"/>
      <c r="B66" s="112"/>
      <c r="C66" s="112"/>
      <c r="D66" s="112"/>
      <c r="E66" s="112"/>
      <c r="F66" s="112"/>
      <c r="G66" s="112"/>
      <c r="I66" s="45" t="s">
        <v>409</v>
      </c>
      <c r="J66" s="45" t="str">
        <f>IF(SUM(L7:L64)&gt;=50,"bestanden","nicht bestanden")</f>
        <v>nicht bestanden</v>
      </c>
    </row>
    <row r="67" spans="1:10" ht="15.75" customHeight="1" x14ac:dyDescent="0.2">
      <c r="A67" s="113"/>
      <c r="B67" s="113"/>
      <c r="C67" s="113"/>
      <c r="D67" s="113"/>
      <c r="E67" s="113"/>
      <c r="F67" s="113"/>
      <c r="G67" s="113"/>
    </row>
    <row r="68" spans="1:10" ht="15.75" customHeight="1" x14ac:dyDescent="0.2">
      <c r="A68" s="113"/>
      <c r="B68" s="113"/>
      <c r="C68" s="113"/>
      <c r="D68" s="113"/>
      <c r="E68" s="113"/>
      <c r="F68" s="113"/>
      <c r="G68" s="113"/>
    </row>
    <row r="69" spans="1:10" ht="15.75" customHeight="1" x14ac:dyDescent="0.2">
      <c r="A69" s="113"/>
      <c r="B69" s="113"/>
      <c r="C69" s="113"/>
      <c r="D69" s="113"/>
      <c r="E69" s="113"/>
      <c r="F69" s="113"/>
      <c r="G69" s="113"/>
    </row>
    <row r="70" spans="1:10" ht="15.75" customHeight="1" x14ac:dyDescent="0.2">
      <c r="A70" s="114"/>
      <c r="B70" s="114"/>
      <c r="C70" s="114"/>
      <c r="D70" s="114"/>
      <c r="E70" s="114"/>
      <c r="F70" s="114"/>
      <c r="G70" s="114"/>
    </row>
    <row r="71" spans="1:10" ht="15.75" customHeight="1" x14ac:dyDescent="0.2">
      <c r="A71" s="114"/>
      <c r="B71" s="114"/>
      <c r="C71" s="114"/>
      <c r="D71" s="114"/>
      <c r="E71" s="114"/>
      <c r="F71" s="114"/>
      <c r="G71" s="114"/>
    </row>
    <row r="72" spans="1:10" ht="15.75" customHeight="1" x14ac:dyDescent="0.2">
      <c r="A72" s="114"/>
      <c r="B72" s="114"/>
      <c r="C72" s="114"/>
      <c r="D72" s="114"/>
      <c r="E72" s="114"/>
      <c r="F72" s="114"/>
      <c r="G72" s="114"/>
    </row>
    <row r="73" spans="1:10" ht="15.75" customHeight="1" x14ac:dyDescent="0.2">
      <c r="A73" s="114"/>
      <c r="B73" s="114"/>
      <c r="C73" s="114"/>
      <c r="D73" s="114"/>
      <c r="E73" s="114"/>
      <c r="F73" s="114"/>
      <c r="G73" s="114"/>
    </row>
    <row r="74" spans="1:10" x14ac:dyDescent="0.2">
      <c r="A74" s="114"/>
      <c r="B74" s="114"/>
      <c r="C74" s="114"/>
      <c r="D74" s="114"/>
      <c r="E74" s="114"/>
      <c r="F74" s="114"/>
      <c r="G74" s="114"/>
    </row>
    <row r="75" spans="1:10" x14ac:dyDescent="0.2">
      <c r="A75" s="114"/>
      <c r="B75" s="114"/>
      <c r="C75" s="114"/>
      <c r="D75" s="114"/>
      <c r="E75" s="114"/>
      <c r="F75" s="114"/>
      <c r="G75" s="114"/>
    </row>
    <row r="76" spans="1:10" x14ac:dyDescent="0.2">
      <c r="A76" s="114"/>
      <c r="B76" s="114"/>
      <c r="C76" s="114"/>
      <c r="D76" s="114"/>
      <c r="E76" s="114"/>
      <c r="F76" s="114"/>
      <c r="G76" s="114"/>
    </row>
    <row r="77" spans="1:10" x14ac:dyDescent="0.2">
      <c r="A77" s="114"/>
      <c r="B77" s="114"/>
      <c r="C77" s="114"/>
      <c r="D77" s="114"/>
      <c r="E77" s="114"/>
      <c r="F77" s="114"/>
      <c r="G77" s="114"/>
    </row>
    <row r="78" spans="1:10" x14ac:dyDescent="0.2">
      <c r="A78" s="114"/>
      <c r="B78" s="114"/>
      <c r="C78" s="114"/>
      <c r="D78" s="114"/>
      <c r="E78" s="114"/>
      <c r="F78" s="114"/>
      <c r="G78" s="114"/>
    </row>
    <row r="79" spans="1:10" x14ac:dyDescent="0.2">
      <c r="A79" s="114"/>
      <c r="B79" s="114"/>
      <c r="C79" s="114"/>
      <c r="D79" s="114"/>
      <c r="E79" s="114"/>
      <c r="F79" s="114"/>
      <c r="G79" s="114"/>
    </row>
    <row r="80" spans="1:10" x14ac:dyDescent="0.2">
      <c r="A80" s="114"/>
      <c r="B80" s="114"/>
      <c r="C80" s="114"/>
      <c r="D80" s="114"/>
      <c r="E80" s="114"/>
      <c r="F80" s="114"/>
      <c r="G80" s="114"/>
    </row>
    <row r="81" spans="1:7" x14ac:dyDescent="0.2">
      <c r="A81" s="114"/>
      <c r="B81" s="114"/>
      <c r="C81" s="114"/>
      <c r="D81" s="114"/>
      <c r="E81" s="114"/>
      <c r="F81" s="114"/>
      <c r="G81" s="114"/>
    </row>
    <row r="82" spans="1:7" x14ac:dyDescent="0.2">
      <c r="A82" s="114"/>
      <c r="B82" s="114"/>
      <c r="C82" s="114"/>
      <c r="D82" s="114"/>
      <c r="E82" s="114"/>
      <c r="F82" s="114"/>
      <c r="G82" s="114"/>
    </row>
    <row r="83" spans="1:7" x14ac:dyDescent="0.2">
      <c r="A83" s="114"/>
      <c r="B83" s="114"/>
      <c r="C83" s="114"/>
      <c r="D83" s="114"/>
      <c r="E83" s="114"/>
      <c r="F83" s="114"/>
      <c r="G83" s="114"/>
    </row>
    <row r="84" spans="1:7" x14ac:dyDescent="0.2">
      <c r="A84" s="114"/>
      <c r="B84" s="114"/>
      <c r="C84" s="114"/>
      <c r="D84" s="114"/>
      <c r="E84" s="114"/>
      <c r="F84" s="114"/>
      <c r="G84" s="114"/>
    </row>
    <row r="85" spans="1:7" x14ac:dyDescent="0.2">
      <c r="A85" s="114"/>
      <c r="B85" s="114"/>
      <c r="C85" s="114"/>
      <c r="D85" s="114"/>
      <c r="E85" s="114"/>
      <c r="F85" s="114"/>
      <c r="G85" s="114"/>
    </row>
    <row r="86" spans="1:7" x14ac:dyDescent="0.2">
      <c r="A86" s="114"/>
      <c r="B86" s="114"/>
      <c r="C86" s="114"/>
      <c r="D86" s="114"/>
      <c r="E86" s="114"/>
      <c r="F86" s="114"/>
      <c r="G86" s="114"/>
    </row>
    <row r="87" spans="1:7" x14ac:dyDescent="0.2">
      <c r="A87" s="114"/>
      <c r="B87" s="114"/>
      <c r="C87" s="114"/>
      <c r="D87" s="114"/>
      <c r="E87" s="114"/>
      <c r="F87" s="114"/>
      <c r="G87" s="114"/>
    </row>
    <row r="88" spans="1:7" x14ac:dyDescent="0.2">
      <c r="A88" s="114"/>
      <c r="B88" s="114"/>
      <c r="C88" s="114"/>
      <c r="D88" s="114"/>
      <c r="E88" s="114"/>
      <c r="F88" s="114"/>
      <c r="G88" s="114"/>
    </row>
    <row r="89" spans="1:7" x14ac:dyDescent="0.2">
      <c r="A89" s="114"/>
      <c r="B89" s="114"/>
      <c r="C89" s="114"/>
      <c r="D89" s="114"/>
      <c r="E89" s="114"/>
      <c r="F89" s="114"/>
      <c r="G89" s="114"/>
    </row>
    <row r="90" spans="1:7" x14ac:dyDescent="0.2">
      <c r="A90" s="114"/>
      <c r="B90" s="114"/>
      <c r="C90" s="114"/>
      <c r="D90" s="114"/>
      <c r="E90" s="114"/>
      <c r="F90" s="114"/>
      <c r="G90" s="114"/>
    </row>
    <row r="91" spans="1:7" x14ac:dyDescent="0.2">
      <c r="A91" s="114"/>
      <c r="B91" s="114"/>
      <c r="C91" s="114"/>
      <c r="D91" s="114"/>
      <c r="E91" s="114"/>
      <c r="F91" s="114"/>
      <c r="G91" s="114"/>
    </row>
    <row r="92" spans="1:7" x14ac:dyDescent="0.2">
      <c r="A92" s="114"/>
      <c r="B92" s="114"/>
      <c r="C92" s="114"/>
      <c r="D92" s="114"/>
      <c r="E92" s="114"/>
      <c r="F92" s="114"/>
      <c r="G92" s="114"/>
    </row>
    <row r="93" spans="1:7" x14ac:dyDescent="0.2">
      <c r="A93" s="114"/>
      <c r="B93" s="114"/>
      <c r="C93" s="114"/>
      <c r="D93" s="114"/>
      <c r="E93" s="114"/>
      <c r="F93" s="114"/>
      <c r="G93" s="114"/>
    </row>
    <row r="94" spans="1:7" x14ac:dyDescent="0.2">
      <c r="A94" s="114"/>
      <c r="B94" s="114"/>
      <c r="C94" s="114"/>
      <c r="D94" s="114"/>
      <c r="E94" s="114"/>
      <c r="F94" s="114"/>
      <c r="G94" s="114"/>
    </row>
    <row r="95" spans="1:7" x14ac:dyDescent="0.2">
      <c r="A95" s="114"/>
      <c r="B95" s="114"/>
      <c r="C95" s="114"/>
      <c r="D95" s="114"/>
      <c r="E95" s="114"/>
      <c r="F95" s="114"/>
      <c r="G95" s="114"/>
    </row>
    <row r="96" spans="1:7" x14ac:dyDescent="0.2">
      <c r="A96" s="114"/>
      <c r="B96" s="114"/>
      <c r="C96" s="114"/>
      <c r="D96" s="114"/>
      <c r="E96" s="114"/>
      <c r="F96" s="114"/>
      <c r="G96" s="114"/>
    </row>
    <row r="97" spans="1:7" x14ac:dyDescent="0.2">
      <c r="A97" s="114"/>
      <c r="B97" s="114"/>
      <c r="C97" s="114"/>
      <c r="D97" s="114"/>
      <c r="E97" s="114"/>
      <c r="F97" s="114"/>
      <c r="G97" s="114"/>
    </row>
    <row r="98" spans="1:7" x14ac:dyDescent="0.2">
      <c r="A98" s="4"/>
      <c r="B98" s="4"/>
      <c r="C98" s="4"/>
      <c r="D98" s="4"/>
      <c r="E98" s="4"/>
      <c r="F98" s="4"/>
      <c r="G98" s="4"/>
    </row>
    <row r="99" spans="1:7" x14ac:dyDescent="0.2">
      <c r="A99" s="4"/>
      <c r="B99" s="4"/>
      <c r="C99" s="4"/>
      <c r="D99" s="4"/>
      <c r="E99" s="4"/>
      <c r="F99" s="4"/>
      <c r="G99" s="4"/>
    </row>
    <row r="100" spans="1:7" x14ac:dyDescent="0.2">
      <c r="A100" s="4"/>
      <c r="B100" s="4"/>
      <c r="C100" s="4"/>
      <c r="D100" s="4"/>
      <c r="E100" s="4"/>
      <c r="F100" s="4"/>
      <c r="G100" s="4"/>
    </row>
    <row r="101" spans="1:7" x14ac:dyDescent="0.2">
      <c r="A101" s="4"/>
      <c r="B101" s="4"/>
      <c r="C101" s="4"/>
      <c r="D101" s="4"/>
      <c r="E101" s="4"/>
      <c r="F101" s="4"/>
      <c r="G101" s="4"/>
    </row>
    <row r="102" spans="1:7" x14ac:dyDescent="0.2">
      <c r="A102" s="4"/>
      <c r="B102" s="4"/>
      <c r="C102" s="4"/>
      <c r="D102" s="4"/>
      <c r="E102" s="4"/>
      <c r="F102" s="4"/>
      <c r="G102" s="4"/>
    </row>
    <row r="103" spans="1:7" x14ac:dyDescent="0.2">
      <c r="A103" s="4"/>
      <c r="B103" s="4"/>
      <c r="C103" s="4"/>
      <c r="D103" s="4"/>
      <c r="E103" s="4"/>
      <c r="F103" s="4"/>
      <c r="G103" s="4"/>
    </row>
    <row r="104" spans="1:7" x14ac:dyDescent="0.2">
      <c r="A104" s="4"/>
      <c r="B104" s="4"/>
      <c r="C104" s="4"/>
      <c r="D104" s="4"/>
      <c r="E104" s="4"/>
      <c r="F104" s="4"/>
      <c r="G104" s="4"/>
    </row>
    <row r="105" spans="1:7" x14ac:dyDescent="0.2">
      <c r="A105" s="4"/>
      <c r="B105" s="4"/>
      <c r="C105" s="4"/>
      <c r="D105" s="4"/>
      <c r="E105" s="4"/>
      <c r="F105" s="4"/>
      <c r="G105" s="4"/>
    </row>
    <row r="106" spans="1:7" x14ac:dyDescent="0.2">
      <c r="A106" s="4"/>
      <c r="B106" s="4"/>
      <c r="C106" s="4"/>
      <c r="D106" s="4"/>
      <c r="E106" s="4"/>
      <c r="F106" s="4"/>
      <c r="G106" s="4"/>
    </row>
    <row r="107" spans="1:7" x14ac:dyDescent="0.2">
      <c r="A107" s="4"/>
      <c r="B107" s="4"/>
      <c r="C107" s="4"/>
      <c r="D107" s="4"/>
      <c r="E107" s="4"/>
      <c r="F107" s="4"/>
      <c r="G107" s="4"/>
    </row>
    <row r="108" spans="1:7" x14ac:dyDescent="0.2">
      <c r="A108" s="4"/>
      <c r="B108" s="4"/>
      <c r="C108" s="4"/>
      <c r="D108" s="4"/>
      <c r="E108" s="4"/>
      <c r="F108" s="4"/>
      <c r="G108" s="4"/>
    </row>
    <row r="109" spans="1:7" x14ac:dyDescent="0.2">
      <c r="A109" s="4"/>
      <c r="B109" s="4"/>
      <c r="C109" s="4"/>
      <c r="D109" s="4"/>
      <c r="E109" s="4"/>
      <c r="F109" s="4"/>
      <c r="G109" s="4"/>
    </row>
    <row r="110" spans="1:7" x14ac:dyDescent="0.2">
      <c r="A110" s="4"/>
      <c r="B110" s="4"/>
      <c r="C110" s="4"/>
      <c r="D110" s="4"/>
      <c r="E110" s="4"/>
      <c r="F110" s="4"/>
      <c r="G110" s="4"/>
    </row>
    <row r="111" spans="1:7" x14ac:dyDescent="0.2">
      <c r="A111" s="4"/>
      <c r="B111" s="4"/>
      <c r="C111" s="4"/>
      <c r="D111" s="4"/>
      <c r="E111" s="4"/>
      <c r="F111" s="4"/>
      <c r="G111" s="4"/>
    </row>
    <row r="112" spans="1:7" x14ac:dyDescent="0.2">
      <c r="A112" s="4"/>
      <c r="B112" s="4"/>
      <c r="C112" s="4"/>
      <c r="D112" s="4"/>
      <c r="E112" s="4"/>
      <c r="F112" s="4"/>
      <c r="G112" s="4"/>
    </row>
    <row r="113" spans="1:7" x14ac:dyDescent="0.2">
      <c r="A113" s="4"/>
      <c r="B113" s="4"/>
      <c r="C113" s="4"/>
      <c r="D113" s="4"/>
      <c r="E113" s="4"/>
      <c r="F113" s="4"/>
      <c r="G113" s="4"/>
    </row>
    <row r="114" spans="1:7" x14ac:dyDescent="0.2">
      <c r="A114" s="4"/>
      <c r="B114" s="4"/>
      <c r="C114" s="4"/>
      <c r="D114" s="4"/>
      <c r="E114" s="4"/>
      <c r="F114" s="4"/>
      <c r="G114" s="4"/>
    </row>
    <row r="115" spans="1:7" x14ac:dyDescent="0.2">
      <c r="A115" s="4"/>
      <c r="B115" s="4"/>
      <c r="C115" s="4"/>
      <c r="D115" s="4"/>
      <c r="E115" s="4"/>
      <c r="F115" s="4"/>
      <c r="G115" s="4"/>
    </row>
    <row r="116" spans="1:7" x14ac:dyDescent="0.2">
      <c r="A116" s="4"/>
      <c r="B116" s="4"/>
      <c r="C116" s="4"/>
      <c r="D116" s="4"/>
      <c r="E116" s="4"/>
      <c r="F116" s="4"/>
      <c r="G116" s="4"/>
    </row>
    <row r="117" spans="1:7" x14ac:dyDescent="0.2">
      <c r="A117" s="4"/>
      <c r="B117" s="4"/>
      <c r="C117" s="4"/>
      <c r="D117" s="4"/>
      <c r="E117" s="4"/>
      <c r="F117" s="4"/>
      <c r="G117" s="4"/>
    </row>
    <row r="118" spans="1:7" x14ac:dyDescent="0.2">
      <c r="A118" s="4"/>
      <c r="B118" s="4"/>
      <c r="C118" s="4"/>
      <c r="D118" s="4"/>
      <c r="E118" s="4"/>
      <c r="F118" s="4"/>
      <c r="G118" s="4"/>
    </row>
    <row r="119" spans="1:7" x14ac:dyDescent="0.2">
      <c r="A119" s="4"/>
      <c r="B119" s="4"/>
      <c r="C119" s="4"/>
      <c r="D119" s="4"/>
      <c r="E119" s="4"/>
      <c r="F119" s="4"/>
      <c r="G119" s="4"/>
    </row>
    <row r="120" spans="1:7" x14ac:dyDescent="0.2">
      <c r="A120" s="4"/>
      <c r="B120" s="4"/>
      <c r="C120" s="4"/>
      <c r="D120" s="4"/>
      <c r="E120" s="4"/>
      <c r="F120" s="4"/>
      <c r="G120" s="4"/>
    </row>
    <row r="121" spans="1:7" x14ac:dyDescent="0.2">
      <c r="A121" s="4"/>
      <c r="B121" s="4"/>
      <c r="C121" s="4"/>
      <c r="D121" s="4"/>
      <c r="E121" s="4"/>
      <c r="F121" s="4"/>
      <c r="G121" s="4"/>
    </row>
    <row r="122" spans="1:7" x14ac:dyDescent="0.2">
      <c r="A122" s="4"/>
      <c r="B122" s="4"/>
      <c r="C122" s="4"/>
      <c r="D122" s="4"/>
      <c r="E122" s="4"/>
      <c r="F122" s="4"/>
      <c r="G122" s="4"/>
    </row>
    <row r="123" spans="1:7" x14ac:dyDescent="0.2">
      <c r="A123" s="4"/>
      <c r="B123" s="4"/>
      <c r="C123" s="4"/>
      <c r="D123" s="4"/>
      <c r="E123" s="4"/>
      <c r="F123" s="4"/>
      <c r="G123" s="4"/>
    </row>
    <row r="124" spans="1:7" x14ac:dyDescent="0.2">
      <c r="A124" s="4"/>
      <c r="B124" s="4"/>
      <c r="C124" s="4"/>
      <c r="D124" s="4"/>
      <c r="E124" s="4"/>
      <c r="F124" s="4"/>
      <c r="G124" s="4"/>
    </row>
    <row r="125" spans="1:7" x14ac:dyDescent="0.2">
      <c r="A125" s="4"/>
      <c r="B125" s="4"/>
      <c r="C125" s="4"/>
      <c r="D125" s="4"/>
      <c r="E125" s="4"/>
      <c r="F125" s="4"/>
      <c r="G125" s="4"/>
    </row>
    <row r="126" spans="1:7" x14ac:dyDescent="0.2">
      <c r="A126" s="4"/>
      <c r="B126" s="4"/>
      <c r="C126" s="4"/>
      <c r="D126" s="4"/>
      <c r="E126" s="4"/>
      <c r="F126" s="4"/>
      <c r="G126" s="4"/>
    </row>
    <row r="127" spans="1:7" x14ac:dyDescent="0.2">
      <c r="A127" s="4"/>
      <c r="B127" s="4"/>
      <c r="C127" s="4"/>
      <c r="D127" s="4"/>
      <c r="E127" s="4"/>
      <c r="F127" s="4"/>
      <c r="G127" s="4"/>
    </row>
    <row r="128" spans="1:7" x14ac:dyDescent="0.2">
      <c r="A128" s="4"/>
      <c r="B128" s="4"/>
      <c r="C128" s="4"/>
      <c r="D128" s="4"/>
      <c r="E128" s="4"/>
      <c r="F128" s="4"/>
      <c r="G128" s="4"/>
    </row>
    <row r="129" spans="1:7" x14ac:dyDescent="0.2">
      <c r="A129" s="4"/>
      <c r="B129" s="4"/>
      <c r="C129" s="4"/>
      <c r="D129" s="4"/>
      <c r="E129" s="4"/>
      <c r="F129" s="4"/>
      <c r="G129" s="4"/>
    </row>
    <row r="130" spans="1:7" x14ac:dyDescent="0.2">
      <c r="A130" s="4"/>
      <c r="B130" s="4"/>
      <c r="C130" s="4"/>
      <c r="D130" s="4"/>
      <c r="E130" s="4"/>
      <c r="F130" s="4"/>
      <c r="G130" s="4"/>
    </row>
    <row r="131" spans="1:7" x14ac:dyDescent="0.2">
      <c r="A131" s="4"/>
      <c r="B131" s="4"/>
      <c r="C131" s="4"/>
      <c r="D131" s="4"/>
      <c r="E131" s="4"/>
      <c r="F131" s="4"/>
      <c r="G131" s="4"/>
    </row>
    <row r="132" spans="1:7" x14ac:dyDescent="0.2">
      <c r="A132" s="4"/>
      <c r="B132" s="4"/>
      <c r="C132" s="4"/>
      <c r="D132" s="4"/>
      <c r="E132" s="4"/>
      <c r="F132" s="4"/>
      <c r="G132" s="4"/>
    </row>
    <row r="133" spans="1:7" x14ac:dyDescent="0.2">
      <c r="A133" s="4"/>
      <c r="B133" s="4"/>
      <c r="C133" s="4"/>
      <c r="D133" s="4"/>
      <c r="E133" s="4"/>
      <c r="F133" s="4"/>
      <c r="G133" s="4"/>
    </row>
    <row r="134" spans="1:7" x14ac:dyDescent="0.2">
      <c r="A134" s="4"/>
      <c r="B134" s="4"/>
      <c r="C134" s="4"/>
      <c r="D134" s="4"/>
      <c r="E134" s="4"/>
      <c r="F134" s="4"/>
      <c r="G134" s="4"/>
    </row>
    <row r="135" spans="1:7" x14ac:dyDescent="0.2">
      <c r="A135" s="4"/>
      <c r="B135" s="4"/>
      <c r="C135" s="4"/>
      <c r="D135" s="4"/>
      <c r="E135" s="4"/>
      <c r="F135" s="4"/>
      <c r="G135" s="4"/>
    </row>
  </sheetData>
  <sheetProtection algorithmName="SHA-512" hashValue="+cKZlXZNWG329falcA9w3xCyuL0pF1319706c7/PPIzCfQGAfLJfe59ndx+cGmnWw89akqNEZ6/LFIKwSeRP0g==" saltValue="izus4CjoEkXDxntZhXEfwQ==" spinCount="100000" sheet="1" objects="1" scenarios="1"/>
  <mergeCells count="33">
    <mergeCell ref="A1:G1"/>
    <mergeCell ref="A3:G3"/>
    <mergeCell ref="A4:G4"/>
    <mergeCell ref="A43:G43"/>
    <mergeCell ref="A48:G48"/>
    <mergeCell ref="A12:F12"/>
    <mergeCell ref="A18:F18"/>
    <mergeCell ref="A23:F23"/>
    <mergeCell ref="A36:F36"/>
    <mergeCell ref="A28:G28"/>
    <mergeCell ref="A33:G33"/>
    <mergeCell ref="A34:G34"/>
    <mergeCell ref="A16:G16"/>
    <mergeCell ref="A17:G17"/>
    <mergeCell ref="A21:G21"/>
    <mergeCell ref="A2:G2"/>
    <mergeCell ref="A61:F61"/>
    <mergeCell ref="A59:G59"/>
    <mergeCell ref="A42:G42"/>
    <mergeCell ref="A60:G60"/>
    <mergeCell ref="A49:G49"/>
    <mergeCell ref="A54:G54"/>
    <mergeCell ref="A55:G55"/>
    <mergeCell ref="A44:F44"/>
    <mergeCell ref="A50:G50"/>
    <mergeCell ref="A56:G56"/>
    <mergeCell ref="A5:G5"/>
    <mergeCell ref="A6:G6"/>
    <mergeCell ref="A10:G10"/>
    <mergeCell ref="A11:G11"/>
    <mergeCell ref="A29:G29"/>
    <mergeCell ref="A22:G22"/>
    <mergeCell ref="A27:G27"/>
  </mergeCells>
  <conditionalFormatting sqref="J66">
    <cfRule type="expression" dxfId="25" priority="1">
      <formula>IF($J$66="nicht bestanden",TRUE,FALSE)</formula>
    </cfRule>
    <cfRule type="expression" dxfId="24" priority="2">
      <formula>IF($J$66="bestanden",TRUE,FALSE)</formula>
    </cfRule>
  </conditionalFormatting>
  <pageMargins left="0.7" right="0.7" top="0.75" bottom="0.75" header="0.3" footer="0.3"/>
  <pageSetup paperSize="9" orientation="portrait" r:id="rId1"/>
  <headerFooter>
    <oddHeader>&amp;R&amp;G</oddHeader>
    <oddFooter xml:space="preserve">&amp;RAusgabe: März 2023
Revison 4   </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5233" r:id="rId5" name="Check Box 113">
              <controlPr defaultSize="0" autoFill="0" autoLine="0" autoPict="0">
                <anchor moveWithCells="1" sizeWithCells="1">
                  <from>
                    <xdr:col>0</xdr:col>
                    <xdr:colOff>104775</xdr:colOff>
                    <xdr:row>40</xdr:row>
                    <xdr:rowOff>0</xdr:rowOff>
                  </from>
                  <to>
                    <xdr:col>1</xdr:col>
                    <xdr:colOff>409575</xdr:colOff>
                    <xdr:row>40</xdr:row>
                    <xdr:rowOff>0</xdr:rowOff>
                  </to>
                </anchor>
              </controlPr>
            </control>
          </mc:Choice>
        </mc:AlternateContent>
        <mc:AlternateContent xmlns:mc="http://schemas.openxmlformats.org/markup-compatibility/2006">
          <mc:Choice Requires="x14">
            <control shapeId="5234" r:id="rId6" name="Check Box 114">
              <controlPr defaultSize="0" autoFill="0" autoLine="0" autoPict="0">
                <anchor moveWithCells="1" sizeWithCells="1">
                  <from>
                    <xdr:col>0</xdr:col>
                    <xdr:colOff>104775</xdr:colOff>
                    <xdr:row>40</xdr:row>
                    <xdr:rowOff>0</xdr:rowOff>
                  </from>
                  <to>
                    <xdr:col>1</xdr:col>
                    <xdr:colOff>409575</xdr:colOff>
                    <xdr:row>40</xdr:row>
                    <xdr:rowOff>0</xdr:rowOff>
                  </to>
                </anchor>
              </controlPr>
            </control>
          </mc:Choice>
        </mc:AlternateContent>
        <mc:AlternateContent xmlns:mc="http://schemas.openxmlformats.org/markup-compatibility/2006">
          <mc:Choice Requires="x14">
            <control shapeId="5250" r:id="rId7" name="Check Box 130">
              <controlPr defaultSize="0" autoFill="0" autoLine="0" autoPict="0">
                <anchor moveWithCells="1">
                  <from>
                    <xdr:col>0</xdr:col>
                    <xdr:colOff>104775</xdr:colOff>
                    <xdr:row>6</xdr:row>
                    <xdr:rowOff>9525</xdr:rowOff>
                  </from>
                  <to>
                    <xdr:col>0</xdr:col>
                    <xdr:colOff>314325</xdr:colOff>
                    <xdr:row>7</xdr:row>
                    <xdr:rowOff>0</xdr:rowOff>
                  </to>
                </anchor>
              </controlPr>
            </control>
          </mc:Choice>
        </mc:AlternateContent>
        <mc:AlternateContent xmlns:mc="http://schemas.openxmlformats.org/markup-compatibility/2006">
          <mc:Choice Requires="x14">
            <control shapeId="5251" r:id="rId8" name="Check Box 131">
              <controlPr defaultSize="0" autoFill="0" autoLine="0" autoPict="0">
                <anchor moveWithCells="1">
                  <from>
                    <xdr:col>0</xdr:col>
                    <xdr:colOff>104775</xdr:colOff>
                    <xdr:row>7</xdr:row>
                    <xdr:rowOff>9525</xdr:rowOff>
                  </from>
                  <to>
                    <xdr:col>0</xdr:col>
                    <xdr:colOff>314325</xdr:colOff>
                    <xdr:row>8</xdr:row>
                    <xdr:rowOff>0</xdr:rowOff>
                  </to>
                </anchor>
              </controlPr>
            </control>
          </mc:Choice>
        </mc:AlternateContent>
        <mc:AlternateContent xmlns:mc="http://schemas.openxmlformats.org/markup-compatibility/2006">
          <mc:Choice Requires="x14">
            <control shapeId="5252" r:id="rId9" name="Check Box 132">
              <controlPr defaultSize="0" autoFill="0" autoLine="0" autoPict="0">
                <anchor moveWithCells="1">
                  <from>
                    <xdr:col>0</xdr:col>
                    <xdr:colOff>104775</xdr:colOff>
                    <xdr:row>8</xdr:row>
                    <xdr:rowOff>9525</xdr:rowOff>
                  </from>
                  <to>
                    <xdr:col>0</xdr:col>
                    <xdr:colOff>314325</xdr:colOff>
                    <xdr:row>9</xdr:row>
                    <xdr:rowOff>0</xdr:rowOff>
                  </to>
                </anchor>
              </controlPr>
            </control>
          </mc:Choice>
        </mc:AlternateContent>
        <mc:AlternateContent xmlns:mc="http://schemas.openxmlformats.org/markup-compatibility/2006">
          <mc:Choice Requires="x14">
            <control shapeId="5253" r:id="rId10" name="Check Box 133">
              <controlPr defaultSize="0" autoFill="0" autoLine="0" autoPict="0">
                <anchor moveWithCells="1">
                  <from>
                    <xdr:col>0</xdr:col>
                    <xdr:colOff>104775</xdr:colOff>
                    <xdr:row>12</xdr:row>
                    <xdr:rowOff>9525</xdr:rowOff>
                  </from>
                  <to>
                    <xdr:col>0</xdr:col>
                    <xdr:colOff>314325</xdr:colOff>
                    <xdr:row>13</xdr:row>
                    <xdr:rowOff>0</xdr:rowOff>
                  </to>
                </anchor>
              </controlPr>
            </control>
          </mc:Choice>
        </mc:AlternateContent>
        <mc:AlternateContent xmlns:mc="http://schemas.openxmlformats.org/markup-compatibility/2006">
          <mc:Choice Requires="x14">
            <control shapeId="5254" r:id="rId11" name="Check Box 134">
              <controlPr defaultSize="0" autoFill="0" autoLine="0" autoPict="0">
                <anchor moveWithCells="1">
                  <from>
                    <xdr:col>0</xdr:col>
                    <xdr:colOff>104775</xdr:colOff>
                    <xdr:row>13</xdr:row>
                    <xdr:rowOff>9525</xdr:rowOff>
                  </from>
                  <to>
                    <xdr:col>0</xdr:col>
                    <xdr:colOff>314325</xdr:colOff>
                    <xdr:row>14</xdr:row>
                    <xdr:rowOff>0</xdr:rowOff>
                  </to>
                </anchor>
              </controlPr>
            </control>
          </mc:Choice>
        </mc:AlternateContent>
        <mc:AlternateContent xmlns:mc="http://schemas.openxmlformats.org/markup-compatibility/2006">
          <mc:Choice Requires="x14">
            <control shapeId="5255" r:id="rId12" name="Check Box 135">
              <controlPr defaultSize="0" autoFill="0" autoLine="0" autoPict="0">
                <anchor moveWithCells="1">
                  <from>
                    <xdr:col>0</xdr:col>
                    <xdr:colOff>104775</xdr:colOff>
                    <xdr:row>14</xdr:row>
                    <xdr:rowOff>9525</xdr:rowOff>
                  </from>
                  <to>
                    <xdr:col>0</xdr:col>
                    <xdr:colOff>314325</xdr:colOff>
                    <xdr:row>15</xdr:row>
                    <xdr:rowOff>0</xdr:rowOff>
                  </to>
                </anchor>
              </controlPr>
            </control>
          </mc:Choice>
        </mc:AlternateContent>
        <mc:AlternateContent xmlns:mc="http://schemas.openxmlformats.org/markup-compatibility/2006">
          <mc:Choice Requires="x14">
            <control shapeId="5256" r:id="rId13" name="Check Box 136">
              <controlPr defaultSize="0" autoFill="0" autoLine="0" autoPict="0">
                <anchor moveWithCells="1">
                  <from>
                    <xdr:col>0</xdr:col>
                    <xdr:colOff>104775</xdr:colOff>
                    <xdr:row>18</xdr:row>
                    <xdr:rowOff>9525</xdr:rowOff>
                  </from>
                  <to>
                    <xdr:col>0</xdr:col>
                    <xdr:colOff>314325</xdr:colOff>
                    <xdr:row>19</xdr:row>
                    <xdr:rowOff>0</xdr:rowOff>
                  </to>
                </anchor>
              </controlPr>
            </control>
          </mc:Choice>
        </mc:AlternateContent>
        <mc:AlternateContent xmlns:mc="http://schemas.openxmlformats.org/markup-compatibility/2006">
          <mc:Choice Requires="x14">
            <control shapeId="5257" r:id="rId14" name="Check Box 137">
              <controlPr defaultSize="0" autoFill="0" autoLine="0" autoPict="0">
                <anchor moveWithCells="1">
                  <from>
                    <xdr:col>0</xdr:col>
                    <xdr:colOff>104775</xdr:colOff>
                    <xdr:row>19</xdr:row>
                    <xdr:rowOff>9525</xdr:rowOff>
                  </from>
                  <to>
                    <xdr:col>0</xdr:col>
                    <xdr:colOff>314325</xdr:colOff>
                    <xdr:row>20</xdr:row>
                    <xdr:rowOff>0</xdr:rowOff>
                  </to>
                </anchor>
              </controlPr>
            </control>
          </mc:Choice>
        </mc:AlternateContent>
        <mc:AlternateContent xmlns:mc="http://schemas.openxmlformats.org/markup-compatibility/2006">
          <mc:Choice Requires="x14">
            <control shapeId="5258" r:id="rId15" name="Check Box 138">
              <controlPr defaultSize="0" autoFill="0" autoLine="0" autoPict="0">
                <anchor moveWithCells="1">
                  <from>
                    <xdr:col>0</xdr:col>
                    <xdr:colOff>104775</xdr:colOff>
                    <xdr:row>23</xdr:row>
                    <xdr:rowOff>9525</xdr:rowOff>
                  </from>
                  <to>
                    <xdr:col>0</xdr:col>
                    <xdr:colOff>314325</xdr:colOff>
                    <xdr:row>24</xdr:row>
                    <xdr:rowOff>0</xdr:rowOff>
                  </to>
                </anchor>
              </controlPr>
            </control>
          </mc:Choice>
        </mc:AlternateContent>
        <mc:AlternateContent xmlns:mc="http://schemas.openxmlformats.org/markup-compatibility/2006">
          <mc:Choice Requires="x14">
            <control shapeId="5259" r:id="rId16" name="Check Box 139">
              <controlPr defaultSize="0" autoFill="0" autoLine="0" autoPict="0">
                <anchor moveWithCells="1">
                  <from>
                    <xdr:col>0</xdr:col>
                    <xdr:colOff>104775</xdr:colOff>
                    <xdr:row>24</xdr:row>
                    <xdr:rowOff>9525</xdr:rowOff>
                  </from>
                  <to>
                    <xdr:col>0</xdr:col>
                    <xdr:colOff>314325</xdr:colOff>
                    <xdr:row>25</xdr:row>
                    <xdr:rowOff>0</xdr:rowOff>
                  </to>
                </anchor>
              </controlPr>
            </control>
          </mc:Choice>
        </mc:AlternateContent>
        <mc:AlternateContent xmlns:mc="http://schemas.openxmlformats.org/markup-compatibility/2006">
          <mc:Choice Requires="x14">
            <control shapeId="5260" r:id="rId17" name="Check Box 140">
              <controlPr defaultSize="0" autoFill="0" autoLine="0" autoPict="0">
                <anchor moveWithCells="1">
                  <from>
                    <xdr:col>0</xdr:col>
                    <xdr:colOff>104775</xdr:colOff>
                    <xdr:row>25</xdr:row>
                    <xdr:rowOff>9525</xdr:rowOff>
                  </from>
                  <to>
                    <xdr:col>0</xdr:col>
                    <xdr:colOff>314325</xdr:colOff>
                    <xdr:row>26</xdr:row>
                    <xdr:rowOff>0</xdr:rowOff>
                  </to>
                </anchor>
              </controlPr>
            </control>
          </mc:Choice>
        </mc:AlternateContent>
        <mc:AlternateContent xmlns:mc="http://schemas.openxmlformats.org/markup-compatibility/2006">
          <mc:Choice Requires="x14">
            <control shapeId="5261" r:id="rId18" name="Check Box 141">
              <controlPr defaultSize="0" autoFill="0" autoLine="0" autoPict="0">
                <anchor moveWithCells="1">
                  <from>
                    <xdr:col>0</xdr:col>
                    <xdr:colOff>104775</xdr:colOff>
                    <xdr:row>29</xdr:row>
                    <xdr:rowOff>9525</xdr:rowOff>
                  </from>
                  <to>
                    <xdr:col>0</xdr:col>
                    <xdr:colOff>314325</xdr:colOff>
                    <xdr:row>30</xdr:row>
                    <xdr:rowOff>0</xdr:rowOff>
                  </to>
                </anchor>
              </controlPr>
            </control>
          </mc:Choice>
        </mc:AlternateContent>
        <mc:AlternateContent xmlns:mc="http://schemas.openxmlformats.org/markup-compatibility/2006">
          <mc:Choice Requires="x14">
            <control shapeId="5262" r:id="rId19" name="Check Box 142">
              <controlPr defaultSize="0" autoFill="0" autoLine="0" autoPict="0">
                <anchor moveWithCells="1">
                  <from>
                    <xdr:col>0</xdr:col>
                    <xdr:colOff>104775</xdr:colOff>
                    <xdr:row>30</xdr:row>
                    <xdr:rowOff>9525</xdr:rowOff>
                  </from>
                  <to>
                    <xdr:col>0</xdr:col>
                    <xdr:colOff>314325</xdr:colOff>
                    <xdr:row>31</xdr:row>
                    <xdr:rowOff>0</xdr:rowOff>
                  </to>
                </anchor>
              </controlPr>
            </control>
          </mc:Choice>
        </mc:AlternateContent>
        <mc:AlternateContent xmlns:mc="http://schemas.openxmlformats.org/markup-compatibility/2006">
          <mc:Choice Requires="x14">
            <control shapeId="5263" r:id="rId20" name="Check Box 143">
              <controlPr defaultSize="0" autoFill="0" autoLine="0" autoPict="0">
                <anchor moveWithCells="1">
                  <from>
                    <xdr:col>0</xdr:col>
                    <xdr:colOff>104775</xdr:colOff>
                    <xdr:row>31</xdr:row>
                    <xdr:rowOff>9525</xdr:rowOff>
                  </from>
                  <to>
                    <xdr:col>0</xdr:col>
                    <xdr:colOff>314325</xdr:colOff>
                    <xdr:row>32</xdr:row>
                    <xdr:rowOff>0</xdr:rowOff>
                  </to>
                </anchor>
              </controlPr>
            </control>
          </mc:Choice>
        </mc:AlternateContent>
        <mc:AlternateContent xmlns:mc="http://schemas.openxmlformats.org/markup-compatibility/2006">
          <mc:Choice Requires="x14">
            <control shapeId="5264" r:id="rId21" name="Check Box 144">
              <controlPr defaultSize="0" autoFill="0" autoLine="0" autoPict="0">
                <anchor moveWithCells="1">
                  <from>
                    <xdr:col>0</xdr:col>
                    <xdr:colOff>104775</xdr:colOff>
                    <xdr:row>36</xdr:row>
                    <xdr:rowOff>9525</xdr:rowOff>
                  </from>
                  <to>
                    <xdr:col>0</xdr:col>
                    <xdr:colOff>314325</xdr:colOff>
                    <xdr:row>37</xdr:row>
                    <xdr:rowOff>0</xdr:rowOff>
                  </to>
                </anchor>
              </controlPr>
            </control>
          </mc:Choice>
        </mc:AlternateContent>
        <mc:AlternateContent xmlns:mc="http://schemas.openxmlformats.org/markup-compatibility/2006">
          <mc:Choice Requires="x14">
            <control shapeId="5265" r:id="rId22" name="Check Box 145">
              <controlPr defaultSize="0" autoFill="0" autoLine="0" autoPict="0">
                <anchor moveWithCells="1">
                  <from>
                    <xdr:col>0</xdr:col>
                    <xdr:colOff>104775</xdr:colOff>
                    <xdr:row>37</xdr:row>
                    <xdr:rowOff>9525</xdr:rowOff>
                  </from>
                  <to>
                    <xdr:col>0</xdr:col>
                    <xdr:colOff>314325</xdr:colOff>
                    <xdr:row>38</xdr:row>
                    <xdr:rowOff>0</xdr:rowOff>
                  </to>
                </anchor>
              </controlPr>
            </control>
          </mc:Choice>
        </mc:AlternateContent>
        <mc:AlternateContent xmlns:mc="http://schemas.openxmlformats.org/markup-compatibility/2006">
          <mc:Choice Requires="x14">
            <control shapeId="5266" r:id="rId23" name="Check Box 146">
              <controlPr defaultSize="0" autoFill="0" autoLine="0" autoPict="0">
                <anchor moveWithCells="1">
                  <from>
                    <xdr:col>0</xdr:col>
                    <xdr:colOff>104775</xdr:colOff>
                    <xdr:row>38</xdr:row>
                    <xdr:rowOff>9525</xdr:rowOff>
                  </from>
                  <to>
                    <xdr:col>0</xdr:col>
                    <xdr:colOff>314325</xdr:colOff>
                    <xdr:row>39</xdr:row>
                    <xdr:rowOff>0</xdr:rowOff>
                  </to>
                </anchor>
              </controlPr>
            </control>
          </mc:Choice>
        </mc:AlternateContent>
        <mc:AlternateContent xmlns:mc="http://schemas.openxmlformats.org/markup-compatibility/2006">
          <mc:Choice Requires="x14">
            <control shapeId="5267" r:id="rId24" name="Check Box 147">
              <controlPr defaultSize="0" autoFill="0" autoLine="0" autoPict="0">
                <anchor moveWithCells="1">
                  <from>
                    <xdr:col>0</xdr:col>
                    <xdr:colOff>104775</xdr:colOff>
                    <xdr:row>39</xdr:row>
                    <xdr:rowOff>9525</xdr:rowOff>
                  </from>
                  <to>
                    <xdr:col>0</xdr:col>
                    <xdr:colOff>314325</xdr:colOff>
                    <xdr:row>40</xdr:row>
                    <xdr:rowOff>0</xdr:rowOff>
                  </to>
                </anchor>
              </controlPr>
            </control>
          </mc:Choice>
        </mc:AlternateContent>
        <mc:AlternateContent xmlns:mc="http://schemas.openxmlformats.org/markup-compatibility/2006">
          <mc:Choice Requires="x14">
            <control shapeId="5268" r:id="rId25" name="Check Box 148">
              <controlPr defaultSize="0" autoFill="0" autoLine="0" autoPict="0">
                <anchor moveWithCells="1">
                  <from>
                    <xdr:col>0</xdr:col>
                    <xdr:colOff>104775</xdr:colOff>
                    <xdr:row>44</xdr:row>
                    <xdr:rowOff>9525</xdr:rowOff>
                  </from>
                  <to>
                    <xdr:col>0</xdr:col>
                    <xdr:colOff>314325</xdr:colOff>
                    <xdr:row>45</xdr:row>
                    <xdr:rowOff>0</xdr:rowOff>
                  </to>
                </anchor>
              </controlPr>
            </control>
          </mc:Choice>
        </mc:AlternateContent>
        <mc:AlternateContent xmlns:mc="http://schemas.openxmlformats.org/markup-compatibility/2006">
          <mc:Choice Requires="x14">
            <control shapeId="5269" r:id="rId26" name="Check Box 149">
              <controlPr defaultSize="0" autoFill="0" autoLine="0" autoPict="0">
                <anchor moveWithCells="1">
                  <from>
                    <xdr:col>0</xdr:col>
                    <xdr:colOff>104775</xdr:colOff>
                    <xdr:row>45</xdr:row>
                    <xdr:rowOff>9525</xdr:rowOff>
                  </from>
                  <to>
                    <xdr:col>0</xdr:col>
                    <xdr:colOff>314325</xdr:colOff>
                    <xdr:row>46</xdr:row>
                    <xdr:rowOff>0</xdr:rowOff>
                  </to>
                </anchor>
              </controlPr>
            </control>
          </mc:Choice>
        </mc:AlternateContent>
        <mc:AlternateContent xmlns:mc="http://schemas.openxmlformats.org/markup-compatibility/2006">
          <mc:Choice Requires="x14">
            <control shapeId="5270" r:id="rId27" name="Check Box 150">
              <controlPr defaultSize="0" autoFill="0" autoLine="0" autoPict="0">
                <anchor moveWithCells="1">
                  <from>
                    <xdr:col>0</xdr:col>
                    <xdr:colOff>104775</xdr:colOff>
                    <xdr:row>46</xdr:row>
                    <xdr:rowOff>9525</xdr:rowOff>
                  </from>
                  <to>
                    <xdr:col>0</xdr:col>
                    <xdr:colOff>314325</xdr:colOff>
                    <xdr:row>47</xdr:row>
                    <xdr:rowOff>0</xdr:rowOff>
                  </to>
                </anchor>
              </controlPr>
            </control>
          </mc:Choice>
        </mc:AlternateContent>
        <mc:AlternateContent xmlns:mc="http://schemas.openxmlformats.org/markup-compatibility/2006">
          <mc:Choice Requires="x14">
            <control shapeId="5271" r:id="rId28" name="Check Box 151">
              <controlPr defaultSize="0" autoFill="0" autoLine="0" autoPict="0">
                <anchor moveWithCells="1">
                  <from>
                    <xdr:col>0</xdr:col>
                    <xdr:colOff>104775</xdr:colOff>
                    <xdr:row>50</xdr:row>
                    <xdr:rowOff>9525</xdr:rowOff>
                  </from>
                  <to>
                    <xdr:col>0</xdr:col>
                    <xdr:colOff>314325</xdr:colOff>
                    <xdr:row>51</xdr:row>
                    <xdr:rowOff>0</xdr:rowOff>
                  </to>
                </anchor>
              </controlPr>
            </control>
          </mc:Choice>
        </mc:AlternateContent>
        <mc:AlternateContent xmlns:mc="http://schemas.openxmlformats.org/markup-compatibility/2006">
          <mc:Choice Requires="x14">
            <control shapeId="5272" r:id="rId29" name="Check Box 152">
              <controlPr defaultSize="0" autoFill="0" autoLine="0" autoPict="0">
                <anchor moveWithCells="1">
                  <from>
                    <xdr:col>0</xdr:col>
                    <xdr:colOff>104775</xdr:colOff>
                    <xdr:row>51</xdr:row>
                    <xdr:rowOff>9525</xdr:rowOff>
                  </from>
                  <to>
                    <xdr:col>0</xdr:col>
                    <xdr:colOff>314325</xdr:colOff>
                    <xdr:row>52</xdr:row>
                    <xdr:rowOff>0</xdr:rowOff>
                  </to>
                </anchor>
              </controlPr>
            </control>
          </mc:Choice>
        </mc:AlternateContent>
        <mc:AlternateContent xmlns:mc="http://schemas.openxmlformats.org/markup-compatibility/2006">
          <mc:Choice Requires="x14">
            <control shapeId="5273" r:id="rId30" name="Check Box 153">
              <controlPr defaultSize="0" autoFill="0" autoLine="0" autoPict="0">
                <anchor moveWithCells="1">
                  <from>
                    <xdr:col>0</xdr:col>
                    <xdr:colOff>104775</xdr:colOff>
                    <xdr:row>52</xdr:row>
                    <xdr:rowOff>9525</xdr:rowOff>
                  </from>
                  <to>
                    <xdr:col>0</xdr:col>
                    <xdr:colOff>314325</xdr:colOff>
                    <xdr:row>53</xdr:row>
                    <xdr:rowOff>0</xdr:rowOff>
                  </to>
                </anchor>
              </controlPr>
            </control>
          </mc:Choice>
        </mc:AlternateContent>
        <mc:AlternateContent xmlns:mc="http://schemas.openxmlformats.org/markup-compatibility/2006">
          <mc:Choice Requires="x14">
            <control shapeId="5274" r:id="rId31" name="Check Box 154">
              <controlPr defaultSize="0" autoFill="0" autoLine="0" autoPict="0">
                <anchor moveWithCells="1">
                  <from>
                    <xdr:col>0</xdr:col>
                    <xdr:colOff>104775</xdr:colOff>
                    <xdr:row>56</xdr:row>
                    <xdr:rowOff>9525</xdr:rowOff>
                  </from>
                  <to>
                    <xdr:col>0</xdr:col>
                    <xdr:colOff>314325</xdr:colOff>
                    <xdr:row>57</xdr:row>
                    <xdr:rowOff>0</xdr:rowOff>
                  </to>
                </anchor>
              </controlPr>
            </control>
          </mc:Choice>
        </mc:AlternateContent>
        <mc:AlternateContent xmlns:mc="http://schemas.openxmlformats.org/markup-compatibility/2006">
          <mc:Choice Requires="x14">
            <control shapeId="5275" r:id="rId32" name="Check Box 155">
              <controlPr defaultSize="0" autoFill="0" autoLine="0" autoPict="0">
                <anchor moveWithCells="1">
                  <from>
                    <xdr:col>0</xdr:col>
                    <xdr:colOff>104775</xdr:colOff>
                    <xdr:row>57</xdr:row>
                    <xdr:rowOff>9525</xdr:rowOff>
                  </from>
                  <to>
                    <xdr:col>0</xdr:col>
                    <xdr:colOff>314325</xdr:colOff>
                    <xdr:row>58</xdr:row>
                    <xdr:rowOff>0</xdr:rowOff>
                  </to>
                </anchor>
              </controlPr>
            </control>
          </mc:Choice>
        </mc:AlternateContent>
        <mc:AlternateContent xmlns:mc="http://schemas.openxmlformats.org/markup-compatibility/2006">
          <mc:Choice Requires="x14">
            <control shapeId="5276" r:id="rId33" name="Check Box 156">
              <controlPr defaultSize="0" autoFill="0" autoLine="0" autoPict="0">
                <anchor moveWithCells="1">
                  <from>
                    <xdr:col>0</xdr:col>
                    <xdr:colOff>104775</xdr:colOff>
                    <xdr:row>61</xdr:row>
                    <xdr:rowOff>9525</xdr:rowOff>
                  </from>
                  <to>
                    <xdr:col>0</xdr:col>
                    <xdr:colOff>314325</xdr:colOff>
                    <xdr:row>62</xdr:row>
                    <xdr:rowOff>0</xdr:rowOff>
                  </to>
                </anchor>
              </controlPr>
            </control>
          </mc:Choice>
        </mc:AlternateContent>
        <mc:AlternateContent xmlns:mc="http://schemas.openxmlformats.org/markup-compatibility/2006">
          <mc:Choice Requires="x14">
            <control shapeId="5277" r:id="rId34" name="Check Box 157">
              <controlPr defaultSize="0" autoFill="0" autoLine="0" autoPict="0">
                <anchor moveWithCells="1">
                  <from>
                    <xdr:col>0</xdr:col>
                    <xdr:colOff>104775</xdr:colOff>
                    <xdr:row>62</xdr:row>
                    <xdr:rowOff>9525</xdr:rowOff>
                  </from>
                  <to>
                    <xdr:col>0</xdr:col>
                    <xdr:colOff>314325</xdr:colOff>
                    <xdr:row>63</xdr:row>
                    <xdr:rowOff>0</xdr:rowOff>
                  </to>
                </anchor>
              </controlPr>
            </control>
          </mc:Choice>
        </mc:AlternateContent>
        <mc:AlternateContent xmlns:mc="http://schemas.openxmlformats.org/markup-compatibility/2006">
          <mc:Choice Requires="x14">
            <control shapeId="5278" r:id="rId35" name="Check Box 158">
              <controlPr defaultSize="0" autoFill="0" autoLine="0" autoPict="0">
                <anchor moveWithCells="1">
                  <from>
                    <xdr:col>0</xdr:col>
                    <xdr:colOff>104775</xdr:colOff>
                    <xdr:row>63</xdr:row>
                    <xdr:rowOff>9525</xdr:rowOff>
                  </from>
                  <to>
                    <xdr:col>0</xdr:col>
                    <xdr:colOff>314325</xdr:colOff>
                    <xdr:row>64</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9">
    <tabColor rgb="FFAEAEAE"/>
  </sheetPr>
  <dimension ref="A1:O15"/>
  <sheetViews>
    <sheetView showGridLines="0" showRuler="0" view="pageLayout" zoomScaleNormal="100" workbookViewId="0">
      <selection activeCell="B11" sqref="B11"/>
    </sheetView>
  </sheetViews>
  <sheetFormatPr baseColWidth="10" defaultRowHeight="14.25" x14ac:dyDescent="0.2"/>
  <cols>
    <col min="1" max="1" width="4.125" bestFit="1" customWidth="1"/>
    <col min="2" max="2" width="53.625" customWidth="1"/>
    <col min="3" max="4" width="6.875" customWidth="1"/>
    <col min="5" max="5" width="43" customWidth="1"/>
    <col min="6" max="6" width="11.25" hidden="1" customWidth="1"/>
    <col min="7" max="7" width="14.25" hidden="1" customWidth="1"/>
    <col min="8" max="8" width="10" hidden="1" customWidth="1"/>
    <col min="9" max="9" width="4.625" hidden="1" customWidth="1"/>
    <col min="10" max="10" width="5.75" hidden="1" customWidth="1"/>
    <col min="11" max="11" width="7.625" hidden="1" customWidth="1"/>
    <col min="12" max="12" width="11.625" hidden="1" customWidth="1"/>
    <col min="13" max="13" width="66.5" hidden="1" customWidth="1"/>
    <col min="14" max="14" width="14.5" hidden="1" customWidth="1"/>
    <col min="15" max="15" width="15.625" hidden="1" customWidth="1"/>
    <col min="16" max="17" width="0" hidden="1" customWidth="1"/>
  </cols>
  <sheetData>
    <row r="1" spans="1:14" ht="23.25" customHeight="1" x14ac:dyDescent="0.25">
      <c r="A1" s="332" t="s">
        <v>385</v>
      </c>
      <c r="B1" s="332"/>
      <c r="C1" s="332"/>
      <c r="D1" s="332"/>
      <c r="E1" s="332"/>
      <c r="F1" s="49"/>
      <c r="G1" s="49"/>
      <c r="H1" s="25" t="s">
        <v>394</v>
      </c>
      <c r="I1" s="25" t="s">
        <v>396</v>
      </c>
      <c r="J1" s="25" t="s">
        <v>395</v>
      </c>
      <c r="K1" s="25" t="s">
        <v>397</v>
      </c>
      <c r="L1" s="25" t="s">
        <v>398</v>
      </c>
      <c r="M1" s="24" t="s">
        <v>386</v>
      </c>
      <c r="N1" s="330" t="s">
        <v>399</v>
      </c>
    </row>
    <row r="2" spans="1:14" ht="23.25" customHeight="1" x14ac:dyDescent="0.35">
      <c r="A2" s="331"/>
      <c r="B2" s="331"/>
      <c r="C2" s="331"/>
      <c r="D2" s="331"/>
      <c r="E2" s="331"/>
      <c r="F2" s="50"/>
      <c r="G2" s="50"/>
      <c r="H2" s="32" t="s">
        <v>390</v>
      </c>
      <c r="I2" s="26">
        <v>3</v>
      </c>
      <c r="J2" s="26">
        <v>2</v>
      </c>
      <c r="K2" s="26">
        <v>1</v>
      </c>
      <c r="L2" s="26">
        <v>0</v>
      </c>
      <c r="M2" s="27" t="s">
        <v>391</v>
      </c>
      <c r="N2" s="330"/>
    </row>
    <row r="3" spans="1:14" ht="25.5" customHeight="1" x14ac:dyDescent="0.2">
      <c r="A3" s="23" t="s">
        <v>387</v>
      </c>
      <c r="B3" s="23" t="s">
        <v>388</v>
      </c>
      <c r="C3" s="23" t="s">
        <v>128</v>
      </c>
      <c r="D3" s="23" t="s">
        <v>129</v>
      </c>
      <c r="E3" s="54" t="s">
        <v>389</v>
      </c>
      <c r="F3" s="54"/>
      <c r="G3" s="54"/>
      <c r="H3" s="28"/>
      <c r="I3" s="28"/>
      <c r="J3" s="28"/>
      <c r="K3" s="28"/>
      <c r="L3" s="28"/>
      <c r="M3" s="28"/>
      <c r="N3" s="330"/>
    </row>
    <row r="4" spans="1:14" ht="48" customHeight="1" x14ac:dyDescent="0.2">
      <c r="A4" s="33">
        <v>1</v>
      </c>
      <c r="B4" s="162" t="s">
        <v>392</v>
      </c>
      <c r="C4" s="34"/>
      <c r="D4" s="51"/>
      <c r="E4" s="60" t="s">
        <v>436</v>
      </c>
      <c r="F4" s="55"/>
      <c r="G4" s="55" t="b">
        <v>0</v>
      </c>
      <c r="H4" s="52"/>
      <c r="I4" s="30"/>
      <c r="J4" s="30"/>
      <c r="K4" s="30"/>
      <c r="L4" s="30"/>
      <c r="M4" s="30"/>
      <c r="N4" s="330"/>
    </row>
    <row r="5" spans="1:14" ht="45" customHeight="1" x14ac:dyDescent="0.2">
      <c r="A5" s="33">
        <v>2</v>
      </c>
      <c r="B5" s="162" t="s">
        <v>393</v>
      </c>
      <c r="C5" s="29"/>
      <c r="D5" s="51"/>
      <c r="E5" s="60" t="s">
        <v>436</v>
      </c>
      <c r="F5" s="55"/>
      <c r="G5" s="55" t="b">
        <v>0</v>
      </c>
      <c r="H5" s="52"/>
      <c r="I5" s="30"/>
      <c r="J5" s="30"/>
      <c r="K5" s="30"/>
      <c r="L5" s="30"/>
      <c r="M5" s="31"/>
      <c r="N5" s="330"/>
    </row>
    <row r="6" spans="1:14" ht="45" customHeight="1" x14ac:dyDescent="0.2">
      <c r="A6" s="33">
        <v>3</v>
      </c>
      <c r="B6" s="162" t="s">
        <v>456</v>
      </c>
      <c r="C6" s="29"/>
      <c r="D6" s="51"/>
      <c r="E6" s="60" t="s">
        <v>436</v>
      </c>
      <c r="F6" s="55" t="s">
        <v>437</v>
      </c>
      <c r="G6" s="55" t="b">
        <v>0</v>
      </c>
      <c r="H6" s="52"/>
      <c r="I6" s="30"/>
      <c r="J6" s="30"/>
      <c r="K6" s="30"/>
      <c r="L6" s="30"/>
      <c r="M6" s="30"/>
      <c r="N6" s="330"/>
    </row>
    <row r="7" spans="1:14" ht="51.75" customHeight="1" x14ac:dyDescent="0.2">
      <c r="A7" s="33">
        <v>4</v>
      </c>
      <c r="B7" s="162" t="s">
        <v>457</v>
      </c>
      <c r="C7" s="29"/>
      <c r="D7" s="51"/>
      <c r="E7" s="60" t="s">
        <v>436</v>
      </c>
      <c r="F7" s="55" t="s">
        <v>437</v>
      </c>
      <c r="G7" s="55" t="b">
        <v>0</v>
      </c>
      <c r="H7" s="52"/>
      <c r="I7" s="30"/>
      <c r="J7" s="30"/>
      <c r="K7" s="30"/>
      <c r="L7" s="30"/>
      <c r="M7" s="30"/>
      <c r="N7" s="330"/>
    </row>
    <row r="8" spans="1:14" ht="51" customHeight="1" x14ac:dyDescent="0.2">
      <c r="A8" s="33">
        <v>5</v>
      </c>
      <c r="B8" s="162" t="s">
        <v>460</v>
      </c>
      <c r="C8" s="29"/>
      <c r="D8" s="51"/>
      <c r="E8" s="60" t="s">
        <v>436</v>
      </c>
      <c r="F8" s="55"/>
      <c r="G8" s="55" t="b">
        <v>0</v>
      </c>
      <c r="H8" s="52"/>
      <c r="I8" s="30"/>
      <c r="J8" s="30"/>
      <c r="K8" s="30"/>
      <c r="L8" s="30"/>
      <c r="M8" s="30"/>
      <c r="N8" s="330"/>
    </row>
    <row r="9" spans="1:14" ht="45" customHeight="1" x14ac:dyDescent="0.2">
      <c r="A9" s="33">
        <v>6</v>
      </c>
      <c r="B9" s="162" t="s">
        <v>458</v>
      </c>
      <c r="C9" s="29"/>
      <c r="D9" s="51"/>
      <c r="E9" s="60" t="s">
        <v>436</v>
      </c>
      <c r="F9" s="55"/>
      <c r="G9" s="55" t="b">
        <v>0</v>
      </c>
      <c r="H9" s="52"/>
      <c r="I9" s="30"/>
      <c r="J9" s="30"/>
      <c r="K9" s="30"/>
      <c r="L9" s="30"/>
      <c r="M9" s="30"/>
      <c r="N9" s="330"/>
    </row>
    <row r="10" spans="1:14" ht="45" customHeight="1" x14ac:dyDescent="0.2">
      <c r="A10" s="33">
        <v>7</v>
      </c>
      <c r="B10" s="162" t="s">
        <v>459</v>
      </c>
      <c r="C10" s="29"/>
      <c r="D10" s="51"/>
      <c r="E10" s="60" t="s">
        <v>436</v>
      </c>
      <c r="F10" s="55"/>
      <c r="G10" s="55" t="b">
        <v>0</v>
      </c>
      <c r="H10" s="52"/>
      <c r="I10" s="30"/>
      <c r="J10" s="30"/>
      <c r="K10" s="30"/>
      <c r="L10" s="30"/>
      <c r="M10" s="30"/>
      <c r="N10" s="330"/>
    </row>
    <row r="11" spans="1:14" ht="45" customHeight="1" x14ac:dyDescent="0.2">
      <c r="A11" s="33">
        <v>8</v>
      </c>
      <c r="B11" s="162" t="s">
        <v>451</v>
      </c>
      <c r="C11" s="29"/>
      <c r="D11" s="51"/>
      <c r="E11" s="60" t="s">
        <v>436</v>
      </c>
      <c r="F11" s="55"/>
      <c r="G11" s="55" t="b">
        <v>0</v>
      </c>
      <c r="H11" s="52"/>
      <c r="I11" s="30"/>
      <c r="J11" s="30"/>
      <c r="K11" s="30"/>
      <c r="L11" s="30"/>
      <c r="M11" s="30"/>
      <c r="N11" s="330"/>
    </row>
    <row r="12" spans="1:14" ht="45" customHeight="1" x14ac:dyDescent="0.2">
      <c r="A12" s="33">
        <v>9</v>
      </c>
      <c r="B12" s="162" t="s">
        <v>461</v>
      </c>
      <c r="C12" s="29"/>
      <c r="D12" s="51"/>
      <c r="E12" s="60" t="s">
        <v>436</v>
      </c>
      <c r="F12" s="55"/>
      <c r="G12" s="55" t="b">
        <v>0</v>
      </c>
      <c r="H12" s="53"/>
      <c r="I12" s="29"/>
      <c r="J12" s="29"/>
      <c r="K12" s="29"/>
      <c r="L12" s="29"/>
      <c r="M12" s="29"/>
      <c r="N12" s="330"/>
    </row>
    <row r="15" spans="1:14" x14ac:dyDescent="0.2">
      <c r="F15" t="s">
        <v>438</v>
      </c>
      <c r="G15" t="str">
        <f>IF(AND(AND(G6,G7),COUNTIF(G4:G12,TRUE)&gt;=4),"bestanden","nicht bestanden")</f>
        <v>nicht bestanden</v>
      </c>
    </row>
  </sheetData>
  <sheetProtection password="B905" sheet="1" objects="1" scenarios="1"/>
  <mergeCells count="3">
    <mergeCell ref="N1:N12"/>
    <mergeCell ref="A2:E2"/>
    <mergeCell ref="A1:E1"/>
  </mergeCells>
  <conditionalFormatting sqref="G15">
    <cfRule type="expression" dxfId="23" priority="1">
      <formula>IF($G$15="nicht bestanden",TRUE,FALSE)</formula>
    </cfRule>
    <cfRule type="expression" dxfId="22" priority="2">
      <formula>IF($G$15="bestanden",TRUE,FALSE)</formula>
    </cfRule>
  </conditionalFormatting>
  <pageMargins left="0.7" right="0.7" top="0.75" bottom="0.75" header="0.3" footer="0.3"/>
  <pageSetup paperSize="9" orientation="landscape" horizontalDpi="90" verticalDpi="90" r:id="rId1"/>
  <headerFooter>
    <oddHeader>&amp;R&amp;G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1745" r:id="rId5" name="Check Box 1">
              <controlPr defaultSize="0" autoFill="0" autoLine="0" autoPict="0">
                <anchor moveWithCells="1">
                  <from>
                    <xdr:col>2</xdr:col>
                    <xdr:colOff>152400</xdr:colOff>
                    <xdr:row>3</xdr:row>
                    <xdr:rowOff>190500</xdr:rowOff>
                  </from>
                  <to>
                    <xdr:col>2</xdr:col>
                    <xdr:colOff>371475</xdr:colOff>
                    <xdr:row>3</xdr:row>
                    <xdr:rowOff>419100</xdr:rowOff>
                  </to>
                </anchor>
              </controlPr>
            </control>
          </mc:Choice>
        </mc:AlternateContent>
        <mc:AlternateContent xmlns:mc="http://schemas.openxmlformats.org/markup-compatibility/2006">
          <mc:Choice Requires="x14">
            <control shapeId="31746" r:id="rId6" name="Check Box 2">
              <controlPr defaultSize="0" autoFill="0" autoLine="0" autoPict="0">
                <anchor moveWithCells="1">
                  <from>
                    <xdr:col>2</xdr:col>
                    <xdr:colOff>152400</xdr:colOff>
                    <xdr:row>4</xdr:row>
                    <xdr:rowOff>190500</xdr:rowOff>
                  </from>
                  <to>
                    <xdr:col>2</xdr:col>
                    <xdr:colOff>371475</xdr:colOff>
                    <xdr:row>4</xdr:row>
                    <xdr:rowOff>419100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2</xdr:col>
                    <xdr:colOff>152400</xdr:colOff>
                    <xdr:row>5</xdr:row>
                    <xdr:rowOff>190500</xdr:rowOff>
                  </from>
                  <to>
                    <xdr:col>2</xdr:col>
                    <xdr:colOff>371475</xdr:colOff>
                    <xdr:row>5</xdr:row>
                    <xdr:rowOff>419100</xdr:rowOff>
                  </to>
                </anchor>
              </controlPr>
            </control>
          </mc:Choice>
        </mc:AlternateContent>
        <mc:AlternateContent xmlns:mc="http://schemas.openxmlformats.org/markup-compatibility/2006">
          <mc:Choice Requires="x14">
            <control shapeId="31748" r:id="rId8" name="Check Box 4">
              <controlPr defaultSize="0" autoFill="0" autoLine="0" autoPict="0">
                <anchor moveWithCells="1">
                  <from>
                    <xdr:col>2</xdr:col>
                    <xdr:colOff>152400</xdr:colOff>
                    <xdr:row>6</xdr:row>
                    <xdr:rowOff>190500</xdr:rowOff>
                  </from>
                  <to>
                    <xdr:col>2</xdr:col>
                    <xdr:colOff>371475</xdr:colOff>
                    <xdr:row>6</xdr:row>
                    <xdr:rowOff>419100</xdr:rowOff>
                  </to>
                </anchor>
              </controlPr>
            </control>
          </mc:Choice>
        </mc:AlternateContent>
        <mc:AlternateContent xmlns:mc="http://schemas.openxmlformats.org/markup-compatibility/2006">
          <mc:Choice Requires="x14">
            <control shapeId="31749" r:id="rId9" name="Check Box 5">
              <controlPr defaultSize="0" autoFill="0" autoLine="0" autoPict="0">
                <anchor moveWithCells="1">
                  <from>
                    <xdr:col>2</xdr:col>
                    <xdr:colOff>152400</xdr:colOff>
                    <xdr:row>7</xdr:row>
                    <xdr:rowOff>190500</xdr:rowOff>
                  </from>
                  <to>
                    <xdr:col>2</xdr:col>
                    <xdr:colOff>371475</xdr:colOff>
                    <xdr:row>7</xdr:row>
                    <xdr:rowOff>419100</xdr:rowOff>
                  </to>
                </anchor>
              </controlPr>
            </control>
          </mc:Choice>
        </mc:AlternateContent>
        <mc:AlternateContent xmlns:mc="http://schemas.openxmlformats.org/markup-compatibility/2006">
          <mc:Choice Requires="x14">
            <control shapeId="31750" r:id="rId10" name="Check Box 6">
              <controlPr defaultSize="0" autoFill="0" autoLine="0" autoPict="0">
                <anchor moveWithCells="1">
                  <from>
                    <xdr:col>2</xdr:col>
                    <xdr:colOff>152400</xdr:colOff>
                    <xdr:row>8</xdr:row>
                    <xdr:rowOff>190500</xdr:rowOff>
                  </from>
                  <to>
                    <xdr:col>2</xdr:col>
                    <xdr:colOff>371475</xdr:colOff>
                    <xdr:row>8</xdr:row>
                    <xdr:rowOff>419100</xdr:rowOff>
                  </to>
                </anchor>
              </controlPr>
            </control>
          </mc:Choice>
        </mc:AlternateContent>
        <mc:AlternateContent xmlns:mc="http://schemas.openxmlformats.org/markup-compatibility/2006">
          <mc:Choice Requires="x14">
            <control shapeId="31751" r:id="rId11" name="Check Box 7">
              <controlPr defaultSize="0" autoFill="0" autoLine="0" autoPict="0">
                <anchor moveWithCells="1">
                  <from>
                    <xdr:col>2</xdr:col>
                    <xdr:colOff>152400</xdr:colOff>
                    <xdr:row>9</xdr:row>
                    <xdr:rowOff>190500</xdr:rowOff>
                  </from>
                  <to>
                    <xdr:col>2</xdr:col>
                    <xdr:colOff>371475</xdr:colOff>
                    <xdr:row>9</xdr:row>
                    <xdr:rowOff>419100</xdr:rowOff>
                  </to>
                </anchor>
              </controlPr>
            </control>
          </mc:Choice>
        </mc:AlternateContent>
        <mc:AlternateContent xmlns:mc="http://schemas.openxmlformats.org/markup-compatibility/2006">
          <mc:Choice Requires="x14">
            <control shapeId="31752" r:id="rId12" name="Check Box 8">
              <controlPr defaultSize="0" autoFill="0" autoLine="0" autoPict="0">
                <anchor moveWithCells="1">
                  <from>
                    <xdr:col>2</xdr:col>
                    <xdr:colOff>152400</xdr:colOff>
                    <xdr:row>10</xdr:row>
                    <xdr:rowOff>190500</xdr:rowOff>
                  </from>
                  <to>
                    <xdr:col>2</xdr:col>
                    <xdr:colOff>371475</xdr:colOff>
                    <xdr:row>10</xdr:row>
                    <xdr:rowOff>419100</xdr:rowOff>
                  </to>
                </anchor>
              </controlPr>
            </control>
          </mc:Choice>
        </mc:AlternateContent>
        <mc:AlternateContent xmlns:mc="http://schemas.openxmlformats.org/markup-compatibility/2006">
          <mc:Choice Requires="x14">
            <control shapeId="31753" r:id="rId13" name="Check Box 9">
              <controlPr defaultSize="0" autoFill="0" autoLine="0" autoPict="0">
                <anchor moveWithCells="1">
                  <from>
                    <xdr:col>2</xdr:col>
                    <xdr:colOff>152400</xdr:colOff>
                    <xdr:row>11</xdr:row>
                    <xdr:rowOff>190500</xdr:rowOff>
                  </from>
                  <to>
                    <xdr:col>2</xdr:col>
                    <xdr:colOff>371475</xdr:colOff>
                    <xdr:row>11</xdr:row>
                    <xdr:rowOff>419100</xdr:rowOff>
                  </to>
                </anchor>
              </controlPr>
            </control>
          </mc:Choice>
        </mc:AlternateContent>
        <mc:AlternateContent xmlns:mc="http://schemas.openxmlformats.org/markup-compatibility/2006">
          <mc:Choice Requires="x14">
            <control shapeId="31754" r:id="rId14" name="Check Box 10">
              <controlPr defaultSize="0" autoFill="0" autoLine="0" autoPict="0">
                <anchor moveWithCells="1">
                  <from>
                    <xdr:col>3</xdr:col>
                    <xdr:colOff>152400</xdr:colOff>
                    <xdr:row>3</xdr:row>
                    <xdr:rowOff>190500</xdr:rowOff>
                  </from>
                  <to>
                    <xdr:col>3</xdr:col>
                    <xdr:colOff>371475</xdr:colOff>
                    <xdr:row>3</xdr:row>
                    <xdr:rowOff>419100</xdr:rowOff>
                  </to>
                </anchor>
              </controlPr>
            </control>
          </mc:Choice>
        </mc:AlternateContent>
        <mc:AlternateContent xmlns:mc="http://schemas.openxmlformats.org/markup-compatibility/2006">
          <mc:Choice Requires="x14">
            <control shapeId="31755" r:id="rId15" name="Check Box 11">
              <controlPr defaultSize="0" autoFill="0" autoLine="0" autoPict="0">
                <anchor moveWithCells="1">
                  <from>
                    <xdr:col>3</xdr:col>
                    <xdr:colOff>152400</xdr:colOff>
                    <xdr:row>4</xdr:row>
                    <xdr:rowOff>190500</xdr:rowOff>
                  </from>
                  <to>
                    <xdr:col>3</xdr:col>
                    <xdr:colOff>371475</xdr:colOff>
                    <xdr:row>4</xdr:row>
                    <xdr:rowOff>419100</xdr:rowOff>
                  </to>
                </anchor>
              </controlPr>
            </control>
          </mc:Choice>
        </mc:AlternateContent>
        <mc:AlternateContent xmlns:mc="http://schemas.openxmlformats.org/markup-compatibility/2006">
          <mc:Choice Requires="x14">
            <control shapeId="31756" r:id="rId16" name="Check Box 12">
              <controlPr defaultSize="0" autoFill="0" autoLine="0" autoPict="0">
                <anchor moveWithCells="1">
                  <from>
                    <xdr:col>3</xdr:col>
                    <xdr:colOff>152400</xdr:colOff>
                    <xdr:row>5</xdr:row>
                    <xdr:rowOff>190500</xdr:rowOff>
                  </from>
                  <to>
                    <xdr:col>3</xdr:col>
                    <xdr:colOff>371475</xdr:colOff>
                    <xdr:row>5</xdr:row>
                    <xdr:rowOff>419100</xdr:rowOff>
                  </to>
                </anchor>
              </controlPr>
            </control>
          </mc:Choice>
        </mc:AlternateContent>
        <mc:AlternateContent xmlns:mc="http://schemas.openxmlformats.org/markup-compatibility/2006">
          <mc:Choice Requires="x14">
            <control shapeId="31757" r:id="rId17" name="Check Box 13">
              <controlPr defaultSize="0" autoFill="0" autoLine="0" autoPict="0">
                <anchor moveWithCells="1">
                  <from>
                    <xdr:col>3</xdr:col>
                    <xdr:colOff>152400</xdr:colOff>
                    <xdr:row>6</xdr:row>
                    <xdr:rowOff>190500</xdr:rowOff>
                  </from>
                  <to>
                    <xdr:col>3</xdr:col>
                    <xdr:colOff>371475</xdr:colOff>
                    <xdr:row>6</xdr:row>
                    <xdr:rowOff>419100</xdr:rowOff>
                  </to>
                </anchor>
              </controlPr>
            </control>
          </mc:Choice>
        </mc:AlternateContent>
        <mc:AlternateContent xmlns:mc="http://schemas.openxmlformats.org/markup-compatibility/2006">
          <mc:Choice Requires="x14">
            <control shapeId="31758" r:id="rId18" name="Check Box 14">
              <controlPr defaultSize="0" autoFill="0" autoLine="0" autoPict="0">
                <anchor moveWithCells="1">
                  <from>
                    <xdr:col>3</xdr:col>
                    <xdr:colOff>152400</xdr:colOff>
                    <xdr:row>7</xdr:row>
                    <xdr:rowOff>190500</xdr:rowOff>
                  </from>
                  <to>
                    <xdr:col>3</xdr:col>
                    <xdr:colOff>371475</xdr:colOff>
                    <xdr:row>7</xdr:row>
                    <xdr:rowOff>419100</xdr:rowOff>
                  </to>
                </anchor>
              </controlPr>
            </control>
          </mc:Choice>
        </mc:AlternateContent>
        <mc:AlternateContent xmlns:mc="http://schemas.openxmlformats.org/markup-compatibility/2006">
          <mc:Choice Requires="x14">
            <control shapeId="31759" r:id="rId19" name="Check Box 15">
              <controlPr defaultSize="0" autoFill="0" autoLine="0" autoPict="0">
                <anchor moveWithCells="1">
                  <from>
                    <xdr:col>3</xdr:col>
                    <xdr:colOff>152400</xdr:colOff>
                    <xdr:row>8</xdr:row>
                    <xdr:rowOff>190500</xdr:rowOff>
                  </from>
                  <to>
                    <xdr:col>3</xdr:col>
                    <xdr:colOff>371475</xdr:colOff>
                    <xdr:row>8</xdr:row>
                    <xdr:rowOff>419100</xdr:rowOff>
                  </to>
                </anchor>
              </controlPr>
            </control>
          </mc:Choice>
        </mc:AlternateContent>
        <mc:AlternateContent xmlns:mc="http://schemas.openxmlformats.org/markup-compatibility/2006">
          <mc:Choice Requires="x14">
            <control shapeId="31760" r:id="rId20" name="Check Box 16">
              <controlPr defaultSize="0" autoFill="0" autoLine="0" autoPict="0">
                <anchor moveWithCells="1">
                  <from>
                    <xdr:col>3</xdr:col>
                    <xdr:colOff>152400</xdr:colOff>
                    <xdr:row>9</xdr:row>
                    <xdr:rowOff>190500</xdr:rowOff>
                  </from>
                  <to>
                    <xdr:col>3</xdr:col>
                    <xdr:colOff>371475</xdr:colOff>
                    <xdr:row>9</xdr:row>
                    <xdr:rowOff>419100</xdr:rowOff>
                  </to>
                </anchor>
              </controlPr>
            </control>
          </mc:Choice>
        </mc:AlternateContent>
        <mc:AlternateContent xmlns:mc="http://schemas.openxmlformats.org/markup-compatibility/2006">
          <mc:Choice Requires="x14">
            <control shapeId="31761" r:id="rId21" name="Check Box 17">
              <controlPr defaultSize="0" autoFill="0" autoLine="0" autoPict="0">
                <anchor moveWithCells="1">
                  <from>
                    <xdr:col>3</xdr:col>
                    <xdr:colOff>152400</xdr:colOff>
                    <xdr:row>10</xdr:row>
                    <xdr:rowOff>190500</xdr:rowOff>
                  </from>
                  <to>
                    <xdr:col>3</xdr:col>
                    <xdr:colOff>371475</xdr:colOff>
                    <xdr:row>10</xdr:row>
                    <xdr:rowOff>419100</xdr:rowOff>
                  </to>
                </anchor>
              </controlPr>
            </control>
          </mc:Choice>
        </mc:AlternateContent>
        <mc:AlternateContent xmlns:mc="http://schemas.openxmlformats.org/markup-compatibility/2006">
          <mc:Choice Requires="x14">
            <control shapeId="31762" r:id="rId22" name="Check Box 18">
              <controlPr defaultSize="0" autoFill="0" autoLine="0" autoPict="0">
                <anchor moveWithCells="1">
                  <from>
                    <xdr:col>3</xdr:col>
                    <xdr:colOff>152400</xdr:colOff>
                    <xdr:row>11</xdr:row>
                    <xdr:rowOff>190500</xdr:rowOff>
                  </from>
                  <to>
                    <xdr:col>3</xdr:col>
                    <xdr:colOff>371475</xdr:colOff>
                    <xdr:row>11</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6">
    <tabColor rgb="FFA59383"/>
  </sheetPr>
  <dimension ref="A1:O46"/>
  <sheetViews>
    <sheetView showGridLines="0" showRuler="0" view="pageLayout" zoomScaleNormal="100" workbookViewId="0">
      <selection activeCell="E14" sqref="E14:K14"/>
    </sheetView>
  </sheetViews>
  <sheetFormatPr baseColWidth="10" defaultRowHeight="14.25" x14ac:dyDescent="0.2"/>
  <cols>
    <col min="1" max="1" width="5.5" customWidth="1"/>
    <col min="2" max="2" width="29.875" customWidth="1"/>
    <col min="3" max="8" width="6.875" customWidth="1"/>
    <col min="9" max="9" width="5.125" customWidth="1"/>
    <col min="10" max="10" width="0.375" customWidth="1"/>
    <col min="11" max="11" width="6" customWidth="1"/>
    <col min="12" max="15" width="6.875" customWidth="1"/>
  </cols>
  <sheetData>
    <row r="1" spans="1:15" ht="23.25" customHeight="1" x14ac:dyDescent="0.2">
      <c r="A1" s="322" t="s">
        <v>521</v>
      </c>
      <c r="B1" s="322"/>
      <c r="C1" s="322"/>
      <c r="D1" s="322"/>
      <c r="E1" s="322"/>
      <c r="F1" s="322"/>
      <c r="G1" s="322"/>
      <c r="H1" s="322"/>
      <c r="I1" s="322"/>
      <c r="J1" s="322"/>
      <c r="K1" s="322"/>
      <c r="L1" s="322"/>
      <c r="M1" s="322"/>
      <c r="N1" s="322"/>
      <c r="O1" s="322"/>
    </row>
    <row r="2" spans="1:15" ht="23.25" customHeight="1" x14ac:dyDescent="0.2">
      <c r="A2" s="335"/>
      <c r="B2" s="335"/>
      <c r="C2" s="335"/>
      <c r="D2" s="335"/>
      <c r="E2" s="335"/>
      <c r="F2" s="335"/>
      <c r="G2" s="335"/>
      <c r="H2" s="335"/>
      <c r="I2" s="335"/>
      <c r="J2" s="335"/>
      <c r="K2" s="335"/>
      <c r="L2" s="335"/>
      <c r="M2" s="335"/>
      <c r="N2" s="335"/>
      <c r="O2" s="335"/>
    </row>
    <row r="3" spans="1:15" ht="23.25" x14ac:dyDescent="0.25">
      <c r="A3" s="65" t="s">
        <v>400</v>
      </c>
      <c r="B3" s="115"/>
      <c r="C3" s="63"/>
      <c r="D3" s="63"/>
      <c r="E3" s="63"/>
      <c r="F3" s="63"/>
      <c r="G3" s="63"/>
      <c r="H3" s="63"/>
      <c r="I3" s="63"/>
      <c r="J3" s="63"/>
      <c r="K3" s="63"/>
      <c r="L3" s="63"/>
      <c r="M3" s="63"/>
      <c r="N3" s="63"/>
      <c r="O3" s="63"/>
    </row>
    <row r="4" spans="1:15" ht="19.5" customHeight="1" x14ac:dyDescent="0.2">
      <c r="A4" s="333" t="s">
        <v>132</v>
      </c>
      <c r="B4" s="333" t="s">
        <v>206</v>
      </c>
      <c r="C4" s="334" t="s">
        <v>207</v>
      </c>
      <c r="D4" s="334"/>
      <c r="E4" s="334" t="s">
        <v>208</v>
      </c>
      <c r="F4" s="334"/>
      <c r="G4" s="334"/>
      <c r="H4" s="334"/>
      <c r="I4" s="334"/>
      <c r="J4" s="334"/>
      <c r="K4" s="334"/>
      <c r="L4" s="334" t="s">
        <v>209</v>
      </c>
      <c r="M4" s="334"/>
      <c r="N4" s="334"/>
      <c r="O4" s="334"/>
    </row>
    <row r="5" spans="1:15" ht="16.5" customHeight="1" x14ac:dyDescent="0.2">
      <c r="A5" s="333"/>
      <c r="B5" s="333"/>
      <c r="C5" s="165" t="s">
        <v>479</v>
      </c>
      <c r="D5" s="116" t="s">
        <v>480</v>
      </c>
      <c r="E5" s="334"/>
      <c r="F5" s="334"/>
      <c r="G5" s="334"/>
      <c r="H5" s="334"/>
      <c r="I5" s="334"/>
      <c r="J5" s="334"/>
      <c r="K5" s="334"/>
      <c r="L5" s="334"/>
      <c r="M5" s="334"/>
      <c r="N5" s="334"/>
      <c r="O5" s="334"/>
    </row>
    <row r="6" spans="1:15" ht="27.75" customHeight="1" x14ac:dyDescent="0.2">
      <c r="A6" s="163" t="s">
        <v>133</v>
      </c>
      <c r="B6" s="163" t="s">
        <v>211</v>
      </c>
      <c r="C6" s="164"/>
      <c r="D6" s="164"/>
      <c r="E6" s="336" t="s">
        <v>212</v>
      </c>
      <c r="F6" s="336"/>
      <c r="G6" s="336"/>
      <c r="H6" s="336"/>
      <c r="I6" s="336"/>
      <c r="J6" s="336"/>
      <c r="K6" s="336"/>
      <c r="L6" s="337" t="s">
        <v>483</v>
      </c>
      <c r="M6" s="338"/>
      <c r="N6" s="338"/>
      <c r="O6" s="338"/>
    </row>
    <row r="7" spans="1:15" ht="37.5" customHeight="1" x14ac:dyDescent="0.2">
      <c r="A7" s="339" t="s">
        <v>134</v>
      </c>
      <c r="B7" s="339" t="s">
        <v>213</v>
      </c>
      <c r="C7" s="340"/>
      <c r="D7" s="340"/>
      <c r="E7" s="350" t="s">
        <v>481</v>
      </c>
      <c r="F7" s="351"/>
      <c r="G7" s="351"/>
      <c r="H7" s="351"/>
      <c r="I7" s="351"/>
      <c r="J7" s="351"/>
      <c r="K7" s="352"/>
      <c r="L7" s="341" t="s">
        <v>483</v>
      </c>
      <c r="M7" s="342"/>
      <c r="N7" s="342"/>
      <c r="O7" s="343"/>
    </row>
    <row r="8" spans="1:15" ht="16.5" customHeight="1" x14ac:dyDescent="0.2">
      <c r="A8" s="339"/>
      <c r="B8" s="339"/>
      <c r="C8" s="340"/>
      <c r="D8" s="340"/>
      <c r="E8" s="353"/>
      <c r="F8" s="354"/>
      <c r="G8" s="354"/>
      <c r="H8" s="354"/>
      <c r="I8" s="354"/>
      <c r="J8" s="354"/>
      <c r="K8" s="355"/>
      <c r="L8" s="344"/>
      <c r="M8" s="345"/>
      <c r="N8" s="345"/>
      <c r="O8" s="346"/>
    </row>
    <row r="9" spans="1:15" ht="54.75" customHeight="1" x14ac:dyDescent="0.2">
      <c r="A9" s="163" t="s">
        <v>135</v>
      </c>
      <c r="B9" s="163" t="s">
        <v>214</v>
      </c>
      <c r="C9" s="164"/>
      <c r="D9" s="164"/>
      <c r="E9" s="353"/>
      <c r="F9" s="354"/>
      <c r="G9" s="354"/>
      <c r="H9" s="354"/>
      <c r="I9" s="354"/>
      <c r="J9" s="354"/>
      <c r="K9" s="355"/>
      <c r="L9" s="344"/>
      <c r="M9" s="345"/>
      <c r="N9" s="345"/>
      <c r="O9" s="346"/>
    </row>
    <row r="10" spans="1:15" ht="55.5" customHeight="1" x14ac:dyDescent="0.2">
      <c r="A10" s="163" t="s">
        <v>136</v>
      </c>
      <c r="B10" s="163" t="s">
        <v>215</v>
      </c>
      <c r="C10" s="164"/>
      <c r="D10" s="164"/>
      <c r="E10" s="356"/>
      <c r="F10" s="357"/>
      <c r="G10" s="357"/>
      <c r="H10" s="357"/>
      <c r="I10" s="357"/>
      <c r="J10" s="357"/>
      <c r="K10" s="358"/>
      <c r="L10" s="347"/>
      <c r="M10" s="348"/>
      <c r="N10" s="348"/>
      <c r="O10" s="349"/>
    </row>
    <row r="11" spans="1:15" ht="31.35" customHeight="1" x14ac:dyDescent="0.2">
      <c r="A11" s="339" t="s">
        <v>137</v>
      </c>
      <c r="B11" s="339" t="s">
        <v>216</v>
      </c>
      <c r="C11" s="340"/>
      <c r="D11" s="340"/>
      <c r="E11" s="350" t="s">
        <v>482</v>
      </c>
      <c r="F11" s="351"/>
      <c r="G11" s="351"/>
      <c r="H11" s="351"/>
      <c r="I11" s="351"/>
      <c r="J11" s="351"/>
      <c r="K11" s="352"/>
      <c r="L11" s="341" t="s">
        <v>483</v>
      </c>
      <c r="M11" s="342"/>
      <c r="N11" s="342"/>
      <c r="O11" s="343"/>
    </row>
    <row r="12" spans="1:15" ht="30.6" customHeight="1" x14ac:dyDescent="0.2">
      <c r="A12" s="339"/>
      <c r="B12" s="339"/>
      <c r="C12" s="340"/>
      <c r="D12" s="340"/>
      <c r="E12" s="353"/>
      <c r="F12" s="354"/>
      <c r="G12" s="354"/>
      <c r="H12" s="354"/>
      <c r="I12" s="354"/>
      <c r="J12" s="354"/>
      <c r="K12" s="355"/>
      <c r="L12" s="344"/>
      <c r="M12" s="345"/>
      <c r="N12" s="345"/>
      <c r="O12" s="346"/>
    </row>
    <row r="13" spans="1:15" ht="54" customHeight="1" x14ac:dyDescent="0.2">
      <c r="A13" s="339"/>
      <c r="B13" s="339"/>
      <c r="C13" s="340"/>
      <c r="D13" s="340"/>
      <c r="E13" s="356"/>
      <c r="F13" s="357"/>
      <c r="G13" s="357"/>
      <c r="H13" s="357"/>
      <c r="I13" s="357"/>
      <c r="J13" s="357"/>
      <c r="K13" s="358"/>
      <c r="L13" s="347"/>
      <c r="M13" s="348"/>
      <c r="N13" s="348"/>
      <c r="O13" s="349"/>
    </row>
    <row r="14" spans="1:15" ht="78" customHeight="1" x14ac:dyDescent="0.2">
      <c r="A14" s="163" t="s">
        <v>138</v>
      </c>
      <c r="B14" s="163" t="s">
        <v>217</v>
      </c>
      <c r="C14" s="164"/>
      <c r="D14" s="164"/>
      <c r="E14" s="336" t="s">
        <v>218</v>
      </c>
      <c r="F14" s="336"/>
      <c r="G14" s="336"/>
      <c r="H14" s="336"/>
      <c r="I14" s="336"/>
      <c r="J14" s="336"/>
      <c r="K14" s="336"/>
      <c r="L14" s="361" t="s">
        <v>483</v>
      </c>
      <c r="M14" s="362"/>
      <c r="N14" s="362"/>
      <c r="O14" s="363"/>
    </row>
    <row r="15" spans="1:15" ht="23.25" x14ac:dyDescent="0.2">
      <c r="A15" s="117" t="s">
        <v>401</v>
      </c>
      <c r="B15" s="118"/>
      <c r="C15" s="118"/>
      <c r="D15" s="118"/>
      <c r="E15" s="118"/>
      <c r="F15" s="118"/>
      <c r="G15" s="118"/>
      <c r="H15" s="118"/>
      <c r="I15" s="118"/>
      <c r="J15" s="119"/>
      <c r="K15" s="118"/>
      <c r="L15" s="118"/>
      <c r="M15" s="118"/>
      <c r="N15" s="118"/>
      <c r="O15" s="118"/>
    </row>
    <row r="16" spans="1:15" x14ac:dyDescent="0.2">
      <c r="A16" s="368" t="s">
        <v>139</v>
      </c>
      <c r="B16" s="368"/>
      <c r="C16" s="369" t="s">
        <v>219</v>
      </c>
      <c r="D16" s="369"/>
      <c r="E16" s="369"/>
      <c r="F16" s="369"/>
      <c r="G16" s="369"/>
      <c r="H16" s="369"/>
      <c r="I16" s="369"/>
      <c r="J16" s="120"/>
      <c r="K16" s="369" t="s">
        <v>220</v>
      </c>
      <c r="L16" s="369"/>
      <c r="M16" s="369"/>
      <c r="N16" s="369"/>
      <c r="O16" s="369"/>
    </row>
    <row r="17" spans="1:15" ht="23.25" customHeight="1" x14ac:dyDescent="0.2">
      <c r="A17" s="368"/>
      <c r="B17" s="368"/>
      <c r="C17" s="359" t="s">
        <v>221</v>
      </c>
      <c r="D17" s="359"/>
      <c r="E17" s="370"/>
      <c r="F17" s="370"/>
      <c r="G17" s="121" t="s">
        <v>140</v>
      </c>
      <c r="H17" s="370"/>
      <c r="I17" s="370"/>
      <c r="J17" s="122"/>
      <c r="K17" s="359" t="s">
        <v>222</v>
      </c>
      <c r="L17" s="359"/>
      <c r="M17" s="371"/>
      <c r="N17" s="371"/>
      <c r="O17" s="371"/>
    </row>
    <row r="18" spans="1:15" x14ac:dyDescent="0.2">
      <c r="A18" s="368"/>
      <c r="B18" s="368"/>
      <c r="C18" s="359" t="s">
        <v>223</v>
      </c>
      <c r="D18" s="359"/>
      <c r="E18" s="359"/>
      <c r="F18" s="359"/>
      <c r="G18" s="359"/>
      <c r="H18" s="372"/>
      <c r="I18" s="372"/>
      <c r="J18" s="123"/>
      <c r="K18" s="359" t="s">
        <v>224</v>
      </c>
      <c r="L18" s="359"/>
      <c r="M18" s="364" t="s">
        <v>225</v>
      </c>
      <c r="N18" s="364"/>
      <c r="O18" s="364"/>
    </row>
    <row r="19" spans="1:15" x14ac:dyDescent="0.2">
      <c r="A19" s="368"/>
      <c r="B19" s="368"/>
      <c r="C19" s="359" t="s">
        <v>226</v>
      </c>
      <c r="D19" s="359"/>
      <c r="E19" s="360"/>
      <c r="F19" s="360"/>
      <c r="G19" s="360"/>
      <c r="H19" s="360"/>
      <c r="I19" s="360"/>
      <c r="J19" s="123"/>
      <c r="K19" s="359" t="s">
        <v>227</v>
      </c>
      <c r="L19" s="359"/>
      <c r="M19" s="360"/>
      <c r="N19" s="360"/>
      <c r="O19" s="360"/>
    </row>
    <row r="20" spans="1:15" x14ac:dyDescent="0.2">
      <c r="A20" s="368"/>
      <c r="B20" s="368"/>
      <c r="C20" s="359" t="s">
        <v>141</v>
      </c>
      <c r="D20" s="359"/>
      <c r="E20" s="360"/>
      <c r="F20" s="360"/>
      <c r="G20" s="360"/>
      <c r="H20" s="360"/>
      <c r="I20" s="360"/>
      <c r="J20" s="123"/>
      <c r="K20" s="359" t="s">
        <v>141</v>
      </c>
      <c r="L20" s="359"/>
      <c r="M20" s="360"/>
      <c r="N20" s="360"/>
      <c r="O20" s="360"/>
    </row>
    <row r="21" spans="1:15" ht="15" x14ac:dyDescent="0.25">
      <c r="A21" s="374"/>
      <c r="B21" s="374"/>
      <c r="C21" s="374"/>
      <c r="D21" s="374"/>
      <c r="E21" s="374"/>
      <c r="F21" s="374"/>
      <c r="G21" s="374"/>
      <c r="H21" s="374"/>
      <c r="I21" s="124"/>
      <c r="J21" s="125"/>
      <c r="K21" s="126"/>
      <c r="L21" s="126"/>
      <c r="M21" s="126"/>
      <c r="N21" s="126"/>
      <c r="O21" s="126"/>
    </row>
    <row r="22" spans="1:15" x14ac:dyDescent="0.2">
      <c r="A22" s="375"/>
      <c r="B22" s="375"/>
      <c r="C22" s="127" t="s">
        <v>228</v>
      </c>
      <c r="D22" s="376" t="s">
        <v>229</v>
      </c>
      <c r="E22" s="376"/>
      <c r="F22" s="376"/>
      <c r="G22" s="376"/>
      <c r="H22" s="376"/>
      <c r="I22" s="376" t="s">
        <v>142</v>
      </c>
      <c r="J22" s="128"/>
      <c r="K22" s="376" t="s">
        <v>230</v>
      </c>
      <c r="L22" s="376"/>
      <c r="M22" s="376"/>
      <c r="N22" s="376"/>
      <c r="O22" s="376"/>
    </row>
    <row r="23" spans="1:15" x14ac:dyDescent="0.2">
      <c r="A23" s="376" t="s">
        <v>231</v>
      </c>
      <c r="B23" s="376"/>
      <c r="C23" s="127" t="s">
        <v>232</v>
      </c>
      <c r="D23" s="129" t="s">
        <v>143</v>
      </c>
      <c r="E23" s="129" t="s">
        <v>144</v>
      </c>
      <c r="F23" s="129" t="s">
        <v>145</v>
      </c>
      <c r="G23" s="129" t="s">
        <v>146</v>
      </c>
      <c r="H23" s="129" t="s">
        <v>147</v>
      </c>
      <c r="I23" s="376"/>
      <c r="J23" s="128"/>
      <c r="K23" s="129" t="s">
        <v>143</v>
      </c>
      <c r="L23" s="129" t="s">
        <v>144</v>
      </c>
      <c r="M23" s="129" t="s">
        <v>145</v>
      </c>
      <c r="N23" s="129" t="s">
        <v>146</v>
      </c>
      <c r="O23" s="129" t="s">
        <v>147</v>
      </c>
    </row>
    <row r="24" spans="1:15" x14ac:dyDescent="0.2">
      <c r="A24" s="130" t="s">
        <v>148</v>
      </c>
      <c r="B24" s="131" t="s">
        <v>233</v>
      </c>
      <c r="C24" s="132"/>
      <c r="D24" s="135" t="s">
        <v>149</v>
      </c>
      <c r="E24" s="135" t="s">
        <v>149</v>
      </c>
      <c r="F24" s="135" t="s">
        <v>149</v>
      </c>
      <c r="G24" s="135" t="s">
        <v>149</v>
      </c>
      <c r="H24" s="135" t="s">
        <v>149</v>
      </c>
      <c r="I24" s="136">
        <v>0</v>
      </c>
      <c r="J24" s="137"/>
      <c r="K24" s="135" t="s">
        <v>149</v>
      </c>
      <c r="L24" s="135" t="s">
        <v>149</v>
      </c>
      <c r="M24" s="135" t="s">
        <v>149</v>
      </c>
      <c r="N24" s="135" t="s">
        <v>149</v>
      </c>
      <c r="O24" s="135" t="s">
        <v>149</v>
      </c>
    </row>
    <row r="25" spans="1:15" x14ac:dyDescent="0.2">
      <c r="A25" s="130" t="s">
        <v>150</v>
      </c>
      <c r="B25" s="131" t="s">
        <v>234</v>
      </c>
      <c r="C25" s="132"/>
      <c r="D25" s="135" t="s">
        <v>149</v>
      </c>
      <c r="E25" s="135" t="s">
        <v>149</v>
      </c>
      <c r="F25" s="135" t="s">
        <v>149</v>
      </c>
      <c r="G25" s="135" t="s">
        <v>149</v>
      </c>
      <c r="H25" s="135" t="s">
        <v>149</v>
      </c>
      <c r="I25" s="138">
        <v>0</v>
      </c>
      <c r="J25" s="137"/>
      <c r="K25" s="135" t="s">
        <v>149</v>
      </c>
      <c r="L25" s="135" t="s">
        <v>149</v>
      </c>
      <c r="M25" s="135" t="s">
        <v>149</v>
      </c>
      <c r="N25" s="135" t="s">
        <v>149</v>
      </c>
      <c r="O25" s="135" t="s">
        <v>149</v>
      </c>
    </row>
    <row r="26" spans="1:15" x14ac:dyDescent="0.2">
      <c r="A26" s="130" t="s">
        <v>151</v>
      </c>
      <c r="B26" s="131" t="s">
        <v>235</v>
      </c>
      <c r="C26" s="132"/>
      <c r="D26" s="135" t="s">
        <v>149</v>
      </c>
      <c r="E26" s="135" t="s">
        <v>149</v>
      </c>
      <c r="F26" s="135" t="s">
        <v>149</v>
      </c>
      <c r="G26" s="135" t="s">
        <v>149</v>
      </c>
      <c r="H26" s="135" t="s">
        <v>149</v>
      </c>
      <c r="I26" s="138">
        <v>0</v>
      </c>
      <c r="J26" s="137"/>
      <c r="K26" s="135" t="s">
        <v>149</v>
      </c>
      <c r="L26" s="135" t="s">
        <v>149</v>
      </c>
      <c r="M26" s="135" t="s">
        <v>149</v>
      </c>
      <c r="N26" s="135" t="s">
        <v>149</v>
      </c>
      <c r="O26" s="135" t="s">
        <v>149</v>
      </c>
    </row>
    <row r="27" spans="1:15" x14ac:dyDescent="0.2">
      <c r="A27" s="130" t="s">
        <v>152</v>
      </c>
      <c r="B27" s="131" t="s">
        <v>236</v>
      </c>
      <c r="C27" s="132"/>
      <c r="D27" s="135" t="s">
        <v>149</v>
      </c>
      <c r="E27" s="135" t="s">
        <v>149</v>
      </c>
      <c r="F27" s="135" t="s">
        <v>149</v>
      </c>
      <c r="G27" s="135" t="s">
        <v>149</v>
      </c>
      <c r="H27" s="135" t="s">
        <v>149</v>
      </c>
      <c r="I27" s="138">
        <v>0</v>
      </c>
      <c r="J27" s="137"/>
      <c r="K27" s="135" t="s">
        <v>149</v>
      </c>
      <c r="L27" s="135" t="s">
        <v>149</v>
      </c>
      <c r="M27" s="135" t="s">
        <v>149</v>
      </c>
      <c r="N27" s="135" t="s">
        <v>149</v>
      </c>
      <c r="O27" s="135" t="s">
        <v>149</v>
      </c>
    </row>
    <row r="28" spans="1:15" x14ac:dyDescent="0.2">
      <c r="A28" s="130" t="s">
        <v>153</v>
      </c>
      <c r="B28" s="131" t="s">
        <v>237</v>
      </c>
      <c r="C28" s="132"/>
      <c r="D28" s="135" t="s">
        <v>149</v>
      </c>
      <c r="E28" s="135" t="s">
        <v>149</v>
      </c>
      <c r="F28" s="135" t="s">
        <v>149</v>
      </c>
      <c r="G28" s="135" t="s">
        <v>149</v>
      </c>
      <c r="H28" s="135" t="s">
        <v>149</v>
      </c>
      <c r="I28" s="138">
        <v>0</v>
      </c>
      <c r="J28" s="137"/>
      <c r="K28" s="135" t="s">
        <v>149</v>
      </c>
      <c r="L28" s="135" t="s">
        <v>149</v>
      </c>
      <c r="M28" s="135" t="s">
        <v>149</v>
      </c>
      <c r="N28" s="135" t="s">
        <v>149</v>
      </c>
      <c r="O28" s="135" t="s">
        <v>149</v>
      </c>
    </row>
    <row r="29" spans="1:15" x14ac:dyDescent="0.2">
      <c r="A29" s="130" t="s">
        <v>154</v>
      </c>
      <c r="B29" s="131" t="s">
        <v>238</v>
      </c>
      <c r="C29" s="132"/>
      <c r="D29" s="135" t="s">
        <v>149</v>
      </c>
      <c r="E29" s="135" t="s">
        <v>149</v>
      </c>
      <c r="F29" s="135" t="s">
        <v>149</v>
      </c>
      <c r="G29" s="135" t="s">
        <v>149</v>
      </c>
      <c r="H29" s="135" t="s">
        <v>149</v>
      </c>
      <c r="I29" s="138">
        <v>0</v>
      </c>
      <c r="J29" s="137"/>
      <c r="K29" s="135" t="s">
        <v>149</v>
      </c>
      <c r="L29" s="135" t="s">
        <v>149</v>
      </c>
      <c r="M29" s="135" t="s">
        <v>149</v>
      </c>
      <c r="N29" s="135" t="s">
        <v>149</v>
      </c>
      <c r="O29" s="135" t="s">
        <v>149</v>
      </c>
    </row>
    <row r="30" spans="1:15" x14ac:dyDescent="0.2">
      <c r="A30" s="130" t="s">
        <v>155</v>
      </c>
      <c r="B30" s="131" t="s">
        <v>156</v>
      </c>
      <c r="C30" s="132"/>
      <c r="D30" s="135" t="s">
        <v>149</v>
      </c>
      <c r="E30" s="135" t="s">
        <v>149</v>
      </c>
      <c r="F30" s="135" t="s">
        <v>149</v>
      </c>
      <c r="G30" s="135" t="s">
        <v>149</v>
      </c>
      <c r="H30" s="135" t="s">
        <v>149</v>
      </c>
      <c r="I30" s="138">
        <v>0</v>
      </c>
      <c r="J30" s="137"/>
      <c r="K30" s="135" t="s">
        <v>149</v>
      </c>
      <c r="L30" s="135" t="s">
        <v>149</v>
      </c>
      <c r="M30" s="135" t="s">
        <v>149</v>
      </c>
      <c r="N30" s="135" t="s">
        <v>149</v>
      </c>
      <c r="O30" s="135" t="s">
        <v>149</v>
      </c>
    </row>
    <row r="31" spans="1:15" x14ac:dyDescent="0.2">
      <c r="A31" s="130" t="s">
        <v>157</v>
      </c>
      <c r="B31" s="131" t="s">
        <v>158</v>
      </c>
      <c r="C31" s="132"/>
      <c r="D31" s="135" t="s">
        <v>149</v>
      </c>
      <c r="E31" s="135" t="s">
        <v>149</v>
      </c>
      <c r="F31" s="135" t="s">
        <v>149</v>
      </c>
      <c r="G31" s="135" t="s">
        <v>149</v>
      </c>
      <c r="H31" s="135" t="s">
        <v>149</v>
      </c>
      <c r="I31" s="138">
        <v>0</v>
      </c>
      <c r="J31" s="137"/>
      <c r="K31" s="135" t="s">
        <v>149</v>
      </c>
      <c r="L31" s="135" t="s">
        <v>149</v>
      </c>
      <c r="M31" s="135" t="s">
        <v>149</v>
      </c>
      <c r="N31" s="135" t="s">
        <v>149</v>
      </c>
      <c r="O31" s="135" t="s">
        <v>149</v>
      </c>
    </row>
    <row r="32" spans="1:15" x14ac:dyDescent="0.2">
      <c r="A32" s="130" t="s">
        <v>159</v>
      </c>
      <c r="B32" s="131" t="s">
        <v>239</v>
      </c>
      <c r="C32" s="132"/>
      <c r="D32" s="135" t="s">
        <v>149</v>
      </c>
      <c r="E32" s="135" t="s">
        <v>149</v>
      </c>
      <c r="F32" s="135" t="s">
        <v>149</v>
      </c>
      <c r="G32" s="135" t="s">
        <v>149</v>
      </c>
      <c r="H32" s="135" t="s">
        <v>149</v>
      </c>
      <c r="I32" s="138">
        <v>0</v>
      </c>
      <c r="J32" s="137"/>
      <c r="K32" s="135" t="s">
        <v>149</v>
      </c>
      <c r="L32" s="135" t="s">
        <v>149</v>
      </c>
      <c r="M32" s="135" t="s">
        <v>149</v>
      </c>
      <c r="N32" s="135" t="s">
        <v>149</v>
      </c>
      <c r="O32" s="135" t="s">
        <v>149</v>
      </c>
    </row>
    <row r="33" spans="1:15" x14ac:dyDescent="0.2">
      <c r="A33" s="130" t="s">
        <v>160</v>
      </c>
      <c r="B33" s="131" t="s">
        <v>240</v>
      </c>
      <c r="C33" s="132"/>
      <c r="D33" s="135" t="s">
        <v>149</v>
      </c>
      <c r="E33" s="135" t="s">
        <v>149</v>
      </c>
      <c r="F33" s="135" t="s">
        <v>149</v>
      </c>
      <c r="G33" s="135" t="s">
        <v>149</v>
      </c>
      <c r="H33" s="135" t="s">
        <v>149</v>
      </c>
      <c r="I33" s="138">
        <v>0</v>
      </c>
      <c r="J33" s="137"/>
      <c r="K33" s="135" t="s">
        <v>149</v>
      </c>
      <c r="L33" s="135" t="s">
        <v>149</v>
      </c>
      <c r="M33" s="135" t="s">
        <v>149</v>
      </c>
      <c r="N33" s="135" t="s">
        <v>149</v>
      </c>
      <c r="O33" s="135" t="s">
        <v>149</v>
      </c>
    </row>
    <row r="34" spans="1:15" x14ac:dyDescent="0.2">
      <c r="A34" s="130" t="s">
        <v>161</v>
      </c>
      <c r="B34" s="131" t="s">
        <v>241</v>
      </c>
      <c r="C34" s="132"/>
      <c r="D34" s="135" t="s">
        <v>149</v>
      </c>
      <c r="E34" s="135" t="s">
        <v>149</v>
      </c>
      <c r="F34" s="135" t="s">
        <v>149</v>
      </c>
      <c r="G34" s="135" t="s">
        <v>149</v>
      </c>
      <c r="H34" s="135" t="s">
        <v>149</v>
      </c>
      <c r="I34" s="138">
        <v>0</v>
      </c>
      <c r="J34" s="137"/>
      <c r="K34" s="135" t="s">
        <v>149</v>
      </c>
      <c r="L34" s="135" t="s">
        <v>149</v>
      </c>
      <c r="M34" s="135" t="s">
        <v>149</v>
      </c>
      <c r="N34" s="135" t="s">
        <v>149</v>
      </c>
      <c r="O34" s="135" t="s">
        <v>149</v>
      </c>
    </row>
    <row r="35" spans="1:15" x14ac:dyDescent="0.2">
      <c r="A35" s="130" t="s">
        <v>162</v>
      </c>
      <c r="B35" s="131" t="s">
        <v>242</v>
      </c>
      <c r="C35" s="132"/>
      <c r="D35" s="135" t="s">
        <v>149</v>
      </c>
      <c r="E35" s="135" t="s">
        <v>149</v>
      </c>
      <c r="F35" s="135" t="s">
        <v>149</v>
      </c>
      <c r="G35" s="135" t="s">
        <v>149</v>
      </c>
      <c r="H35" s="135" t="s">
        <v>149</v>
      </c>
      <c r="I35" s="138">
        <v>0</v>
      </c>
      <c r="J35" s="137"/>
      <c r="K35" s="135" t="s">
        <v>149</v>
      </c>
      <c r="L35" s="135" t="s">
        <v>149</v>
      </c>
      <c r="M35" s="135" t="s">
        <v>149</v>
      </c>
      <c r="N35" s="135" t="s">
        <v>149</v>
      </c>
      <c r="O35" s="135" t="s">
        <v>149</v>
      </c>
    </row>
    <row r="36" spans="1:15" x14ac:dyDescent="0.2">
      <c r="A36" s="130" t="s">
        <v>163</v>
      </c>
      <c r="B36" s="131" t="s">
        <v>243</v>
      </c>
      <c r="C36" s="132"/>
      <c r="D36" s="135" t="s">
        <v>149</v>
      </c>
      <c r="E36" s="135" t="s">
        <v>149</v>
      </c>
      <c r="F36" s="135" t="s">
        <v>149</v>
      </c>
      <c r="G36" s="135" t="s">
        <v>149</v>
      </c>
      <c r="H36" s="135" t="s">
        <v>149</v>
      </c>
      <c r="I36" s="138">
        <v>0</v>
      </c>
      <c r="J36" s="137"/>
      <c r="K36" s="135" t="s">
        <v>149</v>
      </c>
      <c r="L36" s="135" t="s">
        <v>149</v>
      </c>
      <c r="M36" s="135" t="s">
        <v>149</v>
      </c>
      <c r="N36" s="135" t="s">
        <v>149</v>
      </c>
      <c r="O36" s="135" t="s">
        <v>149</v>
      </c>
    </row>
    <row r="37" spans="1:15" x14ac:dyDescent="0.2">
      <c r="A37" s="130" t="s">
        <v>164</v>
      </c>
      <c r="B37" s="131" t="s">
        <v>244</v>
      </c>
      <c r="C37" s="132"/>
      <c r="D37" s="135" t="s">
        <v>149</v>
      </c>
      <c r="E37" s="135" t="s">
        <v>149</v>
      </c>
      <c r="F37" s="135" t="s">
        <v>149</v>
      </c>
      <c r="G37" s="135" t="s">
        <v>149</v>
      </c>
      <c r="H37" s="135" t="s">
        <v>149</v>
      </c>
      <c r="I37" s="138">
        <v>0</v>
      </c>
      <c r="J37" s="137"/>
      <c r="K37" s="135" t="s">
        <v>149</v>
      </c>
      <c r="L37" s="135" t="s">
        <v>149</v>
      </c>
      <c r="M37" s="135" t="s">
        <v>149</v>
      </c>
      <c r="N37" s="135" t="s">
        <v>149</v>
      </c>
      <c r="O37" s="135" t="s">
        <v>149</v>
      </c>
    </row>
    <row r="38" spans="1:15" x14ac:dyDescent="0.2">
      <c r="A38" s="130" t="s">
        <v>165</v>
      </c>
      <c r="B38" s="131" t="s">
        <v>245</v>
      </c>
      <c r="C38" s="132"/>
      <c r="D38" s="135" t="s">
        <v>149</v>
      </c>
      <c r="E38" s="135" t="s">
        <v>149</v>
      </c>
      <c r="F38" s="135" t="s">
        <v>149</v>
      </c>
      <c r="G38" s="135" t="s">
        <v>149</v>
      </c>
      <c r="H38" s="135" t="s">
        <v>149</v>
      </c>
      <c r="I38" s="138">
        <v>0</v>
      </c>
      <c r="J38" s="137"/>
      <c r="K38" s="135" t="s">
        <v>149</v>
      </c>
      <c r="L38" s="135" t="s">
        <v>149</v>
      </c>
      <c r="M38" s="135" t="s">
        <v>149</v>
      </c>
      <c r="N38" s="135" t="s">
        <v>149</v>
      </c>
      <c r="O38" s="135" t="s">
        <v>149</v>
      </c>
    </row>
    <row r="39" spans="1:15" x14ac:dyDescent="0.2">
      <c r="A39" s="130" t="s">
        <v>166</v>
      </c>
      <c r="B39" s="131" t="s">
        <v>246</v>
      </c>
      <c r="C39" s="132"/>
      <c r="D39" s="135" t="s">
        <v>149</v>
      </c>
      <c r="E39" s="135" t="s">
        <v>149</v>
      </c>
      <c r="F39" s="135" t="s">
        <v>149</v>
      </c>
      <c r="G39" s="135" t="s">
        <v>149</v>
      </c>
      <c r="H39" s="135" t="s">
        <v>149</v>
      </c>
      <c r="I39" s="138">
        <v>0</v>
      </c>
      <c r="J39" s="137"/>
      <c r="K39" s="135" t="s">
        <v>149</v>
      </c>
      <c r="L39" s="135" t="s">
        <v>149</v>
      </c>
      <c r="M39" s="135" t="s">
        <v>149</v>
      </c>
      <c r="N39" s="135" t="s">
        <v>149</v>
      </c>
      <c r="O39" s="135" t="s">
        <v>149</v>
      </c>
    </row>
    <row r="40" spans="1:15" x14ac:dyDescent="0.2">
      <c r="A40" s="365" t="s">
        <v>247</v>
      </c>
      <c r="B40" s="365"/>
      <c r="C40" s="366"/>
      <c r="D40" s="366"/>
      <c r="E40" s="366"/>
      <c r="F40" s="366"/>
      <c r="G40" s="366"/>
      <c r="H40" s="366"/>
      <c r="I40" s="366"/>
      <c r="J40" s="367"/>
      <c r="K40" s="366"/>
      <c r="L40" s="366"/>
      <c r="M40" s="366"/>
      <c r="N40" s="366"/>
      <c r="O40" s="366"/>
    </row>
    <row r="41" spans="1:15" x14ac:dyDescent="0.2">
      <c r="A41" s="133" t="s">
        <v>167</v>
      </c>
      <c r="B41" s="134" t="s">
        <v>248</v>
      </c>
      <c r="C41" s="132"/>
      <c r="D41" s="135" t="s">
        <v>149</v>
      </c>
      <c r="E41" s="135" t="s">
        <v>149</v>
      </c>
      <c r="F41" s="135" t="s">
        <v>149</v>
      </c>
      <c r="G41" s="135" t="s">
        <v>149</v>
      </c>
      <c r="H41" s="135" t="s">
        <v>149</v>
      </c>
      <c r="I41" s="139">
        <v>0</v>
      </c>
      <c r="J41" s="137"/>
      <c r="K41" s="140" t="s">
        <v>149</v>
      </c>
      <c r="L41" s="135" t="s">
        <v>149</v>
      </c>
      <c r="M41" s="135" t="s">
        <v>149</v>
      </c>
      <c r="N41" s="135" t="s">
        <v>149</v>
      </c>
      <c r="O41" s="135" t="s">
        <v>149</v>
      </c>
    </row>
    <row r="42" spans="1:15" x14ac:dyDescent="0.2">
      <c r="A42" s="133" t="s">
        <v>168</v>
      </c>
      <c r="B42" s="134" t="s">
        <v>249</v>
      </c>
      <c r="C42" s="132"/>
      <c r="D42" s="135" t="s">
        <v>149</v>
      </c>
      <c r="E42" s="135" t="s">
        <v>149</v>
      </c>
      <c r="F42" s="135" t="s">
        <v>149</v>
      </c>
      <c r="G42" s="135" t="s">
        <v>149</v>
      </c>
      <c r="H42" s="135" t="s">
        <v>149</v>
      </c>
      <c r="I42" s="139">
        <v>0</v>
      </c>
      <c r="J42" s="137"/>
      <c r="K42" s="140" t="s">
        <v>149</v>
      </c>
      <c r="L42" s="135" t="s">
        <v>149</v>
      </c>
      <c r="M42" s="135" t="s">
        <v>149</v>
      </c>
      <c r="N42" s="135" t="s">
        <v>149</v>
      </c>
      <c r="O42" s="135" t="s">
        <v>149</v>
      </c>
    </row>
    <row r="43" spans="1:15" x14ac:dyDescent="0.2">
      <c r="A43" s="133" t="s">
        <v>169</v>
      </c>
      <c r="B43" s="134" t="s">
        <v>170</v>
      </c>
      <c r="C43" s="132"/>
      <c r="D43" s="135" t="s">
        <v>149</v>
      </c>
      <c r="E43" s="135" t="s">
        <v>149</v>
      </c>
      <c r="F43" s="135" t="s">
        <v>149</v>
      </c>
      <c r="G43" s="135" t="s">
        <v>149</v>
      </c>
      <c r="H43" s="135" t="s">
        <v>149</v>
      </c>
      <c r="I43" s="139">
        <v>0</v>
      </c>
      <c r="J43" s="137"/>
      <c r="K43" s="140" t="s">
        <v>149</v>
      </c>
      <c r="L43" s="135" t="s">
        <v>149</v>
      </c>
      <c r="M43" s="135" t="s">
        <v>149</v>
      </c>
      <c r="N43" s="135" t="s">
        <v>149</v>
      </c>
      <c r="O43" s="135" t="s">
        <v>149</v>
      </c>
    </row>
    <row r="44" spans="1:15" x14ac:dyDescent="0.2">
      <c r="A44" s="133" t="s">
        <v>171</v>
      </c>
      <c r="B44" s="134" t="s">
        <v>250</v>
      </c>
      <c r="C44" s="132"/>
      <c r="D44" s="135" t="s">
        <v>149</v>
      </c>
      <c r="E44" s="135" t="s">
        <v>149</v>
      </c>
      <c r="F44" s="135" t="s">
        <v>149</v>
      </c>
      <c r="G44" s="135" t="s">
        <v>149</v>
      </c>
      <c r="H44" s="135" t="s">
        <v>149</v>
      </c>
      <c r="I44" s="139">
        <v>0</v>
      </c>
      <c r="J44" s="137"/>
      <c r="K44" s="140" t="s">
        <v>149</v>
      </c>
      <c r="L44" s="135" t="s">
        <v>149</v>
      </c>
      <c r="M44" s="135" t="s">
        <v>149</v>
      </c>
      <c r="N44" s="135" t="s">
        <v>149</v>
      </c>
      <c r="O44" s="135" t="s">
        <v>149</v>
      </c>
    </row>
    <row r="45" spans="1:15" x14ac:dyDescent="0.2">
      <c r="A45" s="133" t="s">
        <v>172</v>
      </c>
      <c r="B45" s="134" t="s">
        <v>251</v>
      </c>
      <c r="C45" s="132"/>
      <c r="D45" s="135" t="s">
        <v>149</v>
      </c>
      <c r="E45" s="135" t="s">
        <v>149</v>
      </c>
      <c r="F45" s="135" t="s">
        <v>149</v>
      </c>
      <c r="G45" s="135" t="s">
        <v>149</v>
      </c>
      <c r="H45" s="135" t="s">
        <v>149</v>
      </c>
      <c r="I45" s="139">
        <v>0</v>
      </c>
      <c r="J45" s="137"/>
      <c r="K45" s="140" t="s">
        <v>149</v>
      </c>
      <c r="L45" s="135" t="s">
        <v>149</v>
      </c>
      <c r="M45" s="135" t="s">
        <v>149</v>
      </c>
      <c r="N45" s="135" t="s">
        <v>149</v>
      </c>
      <c r="O45" s="135" t="s">
        <v>149</v>
      </c>
    </row>
    <row r="46" spans="1:15" x14ac:dyDescent="0.2">
      <c r="A46" s="373" t="s">
        <v>173</v>
      </c>
      <c r="B46" s="373"/>
      <c r="C46" s="373"/>
      <c r="D46" s="373"/>
      <c r="E46" s="373"/>
      <c r="F46" s="373"/>
      <c r="G46" s="373"/>
      <c r="H46" s="373"/>
      <c r="I46" s="373"/>
      <c r="J46" s="373"/>
      <c r="K46" s="373"/>
      <c r="L46" s="373"/>
      <c r="M46" s="373"/>
      <c r="N46" s="373"/>
      <c r="O46" s="373"/>
    </row>
  </sheetData>
  <sheetProtection password="B905" sheet="1" objects="1" scenarios="1"/>
  <mergeCells count="52">
    <mergeCell ref="A46:O46"/>
    <mergeCell ref="A21:H21"/>
    <mergeCell ref="A22:B22"/>
    <mergeCell ref="D22:H22"/>
    <mergeCell ref="I22:I23"/>
    <mergeCell ref="K22:O22"/>
    <mergeCell ref="A23:B23"/>
    <mergeCell ref="C20:D20"/>
    <mergeCell ref="E20:I20"/>
    <mergeCell ref="K20:L20"/>
    <mergeCell ref="M20:O20"/>
    <mergeCell ref="A40:B40"/>
    <mergeCell ref="C40:O40"/>
    <mergeCell ref="A16:B20"/>
    <mergeCell ref="C16:I16"/>
    <mergeCell ref="K16:O16"/>
    <mergeCell ref="C17:D17"/>
    <mergeCell ref="E17:F17"/>
    <mergeCell ref="H17:I17"/>
    <mergeCell ref="K17:L17"/>
    <mergeCell ref="M17:O17"/>
    <mergeCell ref="C18:G18"/>
    <mergeCell ref="H18:I18"/>
    <mergeCell ref="C19:D19"/>
    <mergeCell ref="E19:I19"/>
    <mergeCell ref="K19:L19"/>
    <mergeCell ref="M19:O19"/>
    <mergeCell ref="A11:A13"/>
    <mergeCell ref="B11:B13"/>
    <mergeCell ref="C11:C13"/>
    <mergeCell ref="D11:D13"/>
    <mergeCell ref="L11:O13"/>
    <mergeCell ref="E14:K14"/>
    <mergeCell ref="L14:O14"/>
    <mergeCell ref="E11:K13"/>
    <mergeCell ref="K18:L18"/>
    <mergeCell ref="M18:O18"/>
    <mergeCell ref="E6:K6"/>
    <mergeCell ref="L6:O6"/>
    <mergeCell ref="A7:A8"/>
    <mergeCell ref="B7:B8"/>
    <mergeCell ref="C7:C8"/>
    <mergeCell ref="D7:D8"/>
    <mergeCell ref="L7:O10"/>
    <mergeCell ref="E7:K10"/>
    <mergeCell ref="A1:O1"/>
    <mergeCell ref="A4:A5"/>
    <mergeCell ref="B4:B5"/>
    <mergeCell ref="C4:D4"/>
    <mergeCell ref="E4:K5"/>
    <mergeCell ref="L4:O5"/>
    <mergeCell ref="A2:O2"/>
  </mergeCells>
  <pageMargins left="0.7" right="0.7" top="0.75" bottom="0.75" header="0.3" footer="0.3"/>
  <pageSetup paperSize="9" orientation="landscape" horizontalDpi="90" verticalDpi="90" r:id="rId1"/>
  <headerFooter>
    <oddHeader>&amp;R&amp;G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4337" r:id="rId5" name="Drop Down 1">
              <controlPr defaultSize="0" autoLine="0" autoPict="0">
                <anchor moveWithCells="1">
                  <from>
                    <xdr:col>7</xdr:col>
                    <xdr:colOff>9525</xdr:colOff>
                    <xdr:row>17</xdr:row>
                    <xdr:rowOff>9525</xdr:rowOff>
                  </from>
                  <to>
                    <xdr:col>9</xdr:col>
                    <xdr:colOff>9525</xdr:colOff>
                    <xdr:row>18</xdr:row>
                    <xdr:rowOff>0</xdr:rowOff>
                  </to>
                </anchor>
              </controlPr>
            </control>
          </mc:Choice>
        </mc:AlternateContent>
        <mc:AlternateContent xmlns:mc="http://schemas.openxmlformats.org/markup-compatibility/2006">
          <mc:Choice Requires="x14">
            <control shapeId="14338" r:id="rId6" name="Drop Down 2">
              <controlPr defaultSize="0" autoLine="0" autoPict="0">
                <anchor moveWithCells="1">
                  <from>
                    <xdr:col>2</xdr:col>
                    <xdr:colOff>28575</xdr:colOff>
                    <xdr:row>23</xdr:row>
                    <xdr:rowOff>28575</xdr:rowOff>
                  </from>
                  <to>
                    <xdr:col>2</xdr:col>
                    <xdr:colOff>552450</xdr:colOff>
                    <xdr:row>24</xdr:row>
                    <xdr:rowOff>0</xdr:rowOff>
                  </to>
                </anchor>
              </controlPr>
            </control>
          </mc:Choice>
        </mc:AlternateContent>
        <mc:AlternateContent xmlns:mc="http://schemas.openxmlformats.org/markup-compatibility/2006">
          <mc:Choice Requires="x14">
            <control shapeId="14339" r:id="rId7" name="Drop Down 3">
              <controlPr defaultSize="0" autoLine="0" autoPict="0">
                <anchor moveWithCells="1">
                  <from>
                    <xdr:col>2</xdr:col>
                    <xdr:colOff>28575</xdr:colOff>
                    <xdr:row>24</xdr:row>
                    <xdr:rowOff>28575</xdr:rowOff>
                  </from>
                  <to>
                    <xdr:col>2</xdr:col>
                    <xdr:colOff>552450</xdr:colOff>
                    <xdr:row>25</xdr:row>
                    <xdr:rowOff>0</xdr:rowOff>
                  </to>
                </anchor>
              </controlPr>
            </control>
          </mc:Choice>
        </mc:AlternateContent>
        <mc:AlternateContent xmlns:mc="http://schemas.openxmlformats.org/markup-compatibility/2006">
          <mc:Choice Requires="x14">
            <control shapeId="14340" r:id="rId8" name="Drop Down 4">
              <controlPr defaultSize="0" autoLine="0" autoPict="0">
                <anchor moveWithCells="1">
                  <from>
                    <xdr:col>2</xdr:col>
                    <xdr:colOff>28575</xdr:colOff>
                    <xdr:row>25</xdr:row>
                    <xdr:rowOff>28575</xdr:rowOff>
                  </from>
                  <to>
                    <xdr:col>2</xdr:col>
                    <xdr:colOff>552450</xdr:colOff>
                    <xdr:row>26</xdr:row>
                    <xdr:rowOff>0</xdr:rowOff>
                  </to>
                </anchor>
              </controlPr>
            </control>
          </mc:Choice>
        </mc:AlternateContent>
        <mc:AlternateContent xmlns:mc="http://schemas.openxmlformats.org/markup-compatibility/2006">
          <mc:Choice Requires="x14">
            <control shapeId="14341" r:id="rId9" name="Drop Down 5">
              <controlPr defaultSize="0" autoLine="0" autoPict="0">
                <anchor moveWithCells="1">
                  <from>
                    <xdr:col>2</xdr:col>
                    <xdr:colOff>28575</xdr:colOff>
                    <xdr:row>26</xdr:row>
                    <xdr:rowOff>28575</xdr:rowOff>
                  </from>
                  <to>
                    <xdr:col>2</xdr:col>
                    <xdr:colOff>552450</xdr:colOff>
                    <xdr:row>27</xdr:row>
                    <xdr:rowOff>0</xdr:rowOff>
                  </to>
                </anchor>
              </controlPr>
            </control>
          </mc:Choice>
        </mc:AlternateContent>
        <mc:AlternateContent xmlns:mc="http://schemas.openxmlformats.org/markup-compatibility/2006">
          <mc:Choice Requires="x14">
            <control shapeId="14342" r:id="rId10" name="Drop Down 6">
              <controlPr defaultSize="0" autoLine="0" autoPict="0">
                <anchor moveWithCells="1">
                  <from>
                    <xdr:col>2</xdr:col>
                    <xdr:colOff>28575</xdr:colOff>
                    <xdr:row>27</xdr:row>
                    <xdr:rowOff>28575</xdr:rowOff>
                  </from>
                  <to>
                    <xdr:col>2</xdr:col>
                    <xdr:colOff>552450</xdr:colOff>
                    <xdr:row>28</xdr:row>
                    <xdr:rowOff>0</xdr:rowOff>
                  </to>
                </anchor>
              </controlPr>
            </control>
          </mc:Choice>
        </mc:AlternateContent>
        <mc:AlternateContent xmlns:mc="http://schemas.openxmlformats.org/markup-compatibility/2006">
          <mc:Choice Requires="x14">
            <control shapeId="14343" r:id="rId11" name="Drop Down 7">
              <controlPr defaultSize="0" autoLine="0" autoPict="0">
                <anchor moveWithCells="1">
                  <from>
                    <xdr:col>2</xdr:col>
                    <xdr:colOff>28575</xdr:colOff>
                    <xdr:row>28</xdr:row>
                    <xdr:rowOff>28575</xdr:rowOff>
                  </from>
                  <to>
                    <xdr:col>2</xdr:col>
                    <xdr:colOff>552450</xdr:colOff>
                    <xdr:row>29</xdr:row>
                    <xdr:rowOff>0</xdr:rowOff>
                  </to>
                </anchor>
              </controlPr>
            </control>
          </mc:Choice>
        </mc:AlternateContent>
        <mc:AlternateContent xmlns:mc="http://schemas.openxmlformats.org/markup-compatibility/2006">
          <mc:Choice Requires="x14">
            <control shapeId="14344" r:id="rId12" name="Drop Down 8">
              <controlPr defaultSize="0" autoLine="0" autoPict="0">
                <anchor moveWithCells="1">
                  <from>
                    <xdr:col>2</xdr:col>
                    <xdr:colOff>28575</xdr:colOff>
                    <xdr:row>29</xdr:row>
                    <xdr:rowOff>28575</xdr:rowOff>
                  </from>
                  <to>
                    <xdr:col>2</xdr:col>
                    <xdr:colOff>552450</xdr:colOff>
                    <xdr:row>30</xdr:row>
                    <xdr:rowOff>0</xdr:rowOff>
                  </to>
                </anchor>
              </controlPr>
            </control>
          </mc:Choice>
        </mc:AlternateContent>
        <mc:AlternateContent xmlns:mc="http://schemas.openxmlformats.org/markup-compatibility/2006">
          <mc:Choice Requires="x14">
            <control shapeId="14345" r:id="rId13" name="Drop Down 9">
              <controlPr defaultSize="0" autoLine="0" autoPict="0">
                <anchor moveWithCells="1">
                  <from>
                    <xdr:col>2</xdr:col>
                    <xdr:colOff>28575</xdr:colOff>
                    <xdr:row>30</xdr:row>
                    <xdr:rowOff>28575</xdr:rowOff>
                  </from>
                  <to>
                    <xdr:col>2</xdr:col>
                    <xdr:colOff>552450</xdr:colOff>
                    <xdr:row>31</xdr:row>
                    <xdr:rowOff>0</xdr:rowOff>
                  </to>
                </anchor>
              </controlPr>
            </control>
          </mc:Choice>
        </mc:AlternateContent>
        <mc:AlternateContent xmlns:mc="http://schemas.openxmlformats.org/markup-compatibility/2006">
          <mc:Choice Requires="x14">
            <control shapeId="14346" r:id="rId14" name="Drop Down 10">
              <controlPr defaultSize="0" autoLine="0" autoPict="0">
                <anchor moveWithCells="1">
                  <from>
                    <xdr:col>2</xdr:col>
                    <xdr:colOff>28575</xdr:colOff>
                    <xdr:row>31</xdr:row>
                    <xdr:rowOff>28575</xdr:rowOff>
                  </from>
                  <to>
                    <xdr:col>2</xdr:col>
                    <xdr:colOff>552450</xdr:colOff>
                    <xdr:row>32</xdr:row>
                    <xdr:rowOff>0</xdr:rowOff>
                  </to>
                </anchor>
              </controlPr>
            </control>
          </mc:Choice>
        </mc:AlternateContent>
        <mc:AlternateContent xmlns:mc="http://schemas.openxmlformats.org/markup-compatibility/2006">
          <mc:Choice Requires="x14">
            <control shapeId="14347" r:id="rId15" name="Drop Down 11">
              <controlPr defaultSize="0" autoLine="0" autoPict="0">
                <anchor moveWithCells="1">
                  <from>
                    <xdr:col>2</xdr:col>
                    <xdr:colOff>28575</xdr:colOff>
                    <xdr:row>32</xdr:row>
                    <xdr:rowOff>28575</xdr:rowOff>
                  </from>
                  <to>
                    <xdr:col>2</xdr:col>
                    <xdr:colOff>552450</xdr:colOff>
                    <xdr:row>33</xdr:row>
                    <xdr:rowOff>0</xdr:rowOff>
                  </to>
                </anchor>
              </controlPr>
            </control>
          </mc:Choice>
        </mc:AlternateContent>
        <mc:AlternateContent xmlns:mc="http://schemas.openxmlformats.org/markup-compatibility/2006">
          <mc:Choice Requires="x14">
            <control shapeId="14348" r:id="rId16" name="Drop Down 12">
              <controlPr defaultSize="0" autoLine="0" autoPict="0">
                <anchor moveWithCells="1">
                  <from>
                    <xdr:col>2</xdr:col>
                    <xdr:colOff>28575</xdr:colOff>
                    <xdr:row>33</xdr:row>
                    <xdr:rowOff>28575</xdr:rowOff>
                  </from>
                  <to>
                    <xdr:col>2</xdr:col>
                    <xdr:colOff>552450</xdr:colOff>
                    <xdr:row>34</xdr:row>
                    <xdr:rowOff>0</xdr:rowOff>
                  </to>
                </anchor>
              </controlPr>
            </control>
          </mc:Choice>
        </mc:AlternateContent>
        <mc:AlternateContent xmlns:mc="http://schemas.openxmlformats.org/markup-compatibility/2006">
          <mc:Choice Requires="x14">
            <control shapeId="14349" r:id="rId17" name="Drop Down 13">
              <controlPr defaultSize="0" autoLine="0" autoPict="0">
                <anchor moveWithCells="1">
                  <from>
                    <xdr:col>2</xdr:col>
                    <xdr:colOff>28575</xdr:colOff>
                    <xdr:row>34</xdr:row>
                    <xdr:rowOff>28575</xdr:rowOff>
                  </from>
                  <to>
                    <xdr:col>2</xdr:col>
                    <xdr:colOff>552450</xdr:colOff>
                    <xdr:row>35</xdr:row>
                    <xdr:rowOff>0</xdr:rowOff>
                  </to>
                </anchor>
              </controlPr>
            </control>
          </mc:Choice>
        </mc:AlternateContent>
        <mc:AlternateContent xmlns:mc="http://schemas.openxmlformats.org/markup-compatibility/2006">
          <mc:Choice Requires="x14">
            <control shapeId="14350" r:id="rId18" name="Drop Down 14">
              <controlPr defaultSize="0" autoLine="0" autoPict="0">
                <anchor moveWithCells="1">
                  <from>
                    <xdr:col>2</xdr:col>
                    <xdr:colOff>28575</xdr:colOff>
                    <xdr:row>35</xdr:row>
                    <xdr:rowOff>28575</xdr:rowOff>
                  </from>
                  <to>
                    <xdr:col>2</xdr:col>
                    <xdr:colOff>552450</xdr:colOff>
                    <xdr:row>36</xdr:row>
                    <xdr:rowOff>0</xdr:rowOff>
                  </to>
                </anchor>
              </controlPr>
            </control>
          </mc:Choice>
        </mc:AlternateContent>
        <mc:AlternateContent xmlns:mc="http://schemas.openxmlformats.org/markup-compatibility/2006">
          <mc:Choice Requires="x14">
            <control shapeId="14351" r:id="rId19" name="Drop Down 15">
              <controlPr defaultSize="0" autoLine="0" autoPict="0">
                <anchor moveWithCells="1">
                  <from>
                    <xdr:col>2</xdr:col>
                    <xdr:colOff>28575</xdr:colOff>
                    <xdr:row>36</xdr:row>
                    <xdr:rowOff>28575</xdr:rowOff>
                  </from>
                  <to>
                    <xdr:col>2</xdr:col>
                    <xdr:colOff>552450</xdr:colOff>
                    <xdr:row>37</xdr:row>
                    <xdr:rowOff>0</xdr:rowOff>
                  </to>
                </anchor>
              </controlPr>
            </control>
          </mc:Choice>
        </mc:AlternateContent>
        <mc:AlternateContent xmlns:mc="http://schemas.openxmlformats.org/markup-compatibility/2006">
          <mc:Choice Requires="x14">
            <control shapeId="14352" r:id="rId20" name="Drop Down 16">
              <controlPr defaultSize="0" autoLine="0" autoPict="0">
                <anchor moveWithCells="1">
                  <from>
                    <xdr:col>2</xdr:col>
                    <xdr:colOff>28575</xdr:colOff>
                    <xdr:row>37</xdr:row>
                    <xdr:rowOff>28575</xdr:rowOff>
                  </from>
                  <to>
                    <xdr:col>2</xdr:col>
                    <xdr:colOff>552450</xdr:colOff>
                    <xdr:row>38</xdr:row>
                    <xdr:rowOff>0</xdr:rowOff>
                  </to>
                </anchor>
              </controlPr>
            </control>
          </mc:Choice>
        </mc:AlternateContent>
        <mc:AlternateContent xmlns:mc="http://schemas.openxmlformats.org/markup-compatibility/2006">
          <mc:Choice Requires="x14">
            <control shapeId="14353" r:id="rId21" name="Drop Down 17">
              <controlPr defaultSize="0" autoLine="0" autoPict="0">
                <anchor moveWithCells="1">
                  <from>
                    <xdr:col>2</xdr:col>
                    <xdr:colOff>28575</xdr:colOff>
                    <xdr:row>38</xdr:row>
                    <xdr:rowOff>28575</xdr:rowOff>
                  </from>
                  <to>
                    <xdr:col>2</xdr:col>
                    <xdr:colOff>552450</xdr:colOff>
                    <xdr:row>39</xdr:row>
                    <xdr:rowOff>0</xdr:rowOff>
                  </to>
                </anchor>
              </controlPr>
            </control>
          </mc:Choice>
        </mc:AlternateContent>
        <mc:AlternateContent xmlns:mc="http://schemas.openxmlformats.org/markup-compatibility/2006">
          <mc:Choice Requires="x14">
            <control shapeId="14354" r:id="rId22" name="Drop Down 18">
              <controlPr defaultSize="0" autoLine="0" autoPict="0">
                <anchor moveWithCells="1">
                  <from>
                    <xdr:col>2</xdr:col>
                    <xdr:colOff>28575</xdr:colOff>
                    <xdr:row>40</xdr:row>
                    <xdr:rowOff>28575</xdr:rowOff>
                  </from>
                  <to>
                    <xdr:col>2</xdr:col>
                    <xdr:colOff>552450</xdr:colOff>
                    <xdr:row>41</xdr:row>
                    <xdr:rowOff>0</xdr:rowOff>
                  </to>
                </anchor>
              </controlPr>
            </control>
          </mc:Choice>
        </mc:AlternateContent>
        <mc:AlternateContent xmlns:mc="http://schemas.openxmlformats.org/markup-compatibility/2006">
          <mc:Choice Requires="x14">
            <control shapeId="14355" r:id="rId23" name="Drop Down 19">
              <controlPr defaultSize="0" autoLine="0" autoPict="0">
                <anchor moveWithCells="1">
                  <from>
                    <xdr:col>2</xdr:col>
                    <xdr:colOff>28575</xdr:colOff>
                    <xdr:row>41</xdr:row>
                    <xdr:rowOff>28575</xdr:rowOff>
                  </from>
                  <to>
                    <xdr:col>2</xdr:col>
                    <xdr:colOff>552450</xdr:colOff>
                    <xdr:row>42</xdr:row>
                    <xdr:rowOff>0</xdr:rowOff>
                  </to>
                </anchor>
              </controlPr>
            </control>
          </mc:Choice>
        </mc:AlternateContent>
        <mc:AlternateContent xmlns:mc="http://schemas.openxmlformats.org/markup-compatibility/2006">
          <mc:Choice Requires="x14">
            <control shapeId="14356" r:id="rId24" name="Drop Down 20">
              <controlPr defaultSize="0" autoLine="0" autoPict="0">
                <anchor moveWithCells="1">
                  <from>
                    <xdr:col>2</xdr:col>
                    <xdr:colOff>28575</xdr:colOff>
                    <xdr:row>42</xdr:row>
                    <xdr:rowOff>28575</xdr:rowOff>
                  </from>
                  <to>
                    <xdr:col>2</xdr:col>
                    <xdr:colOff>552450</xdr:colOff>
                    <xdr:row>43</xdr:row>
                    <xdr:rowOff>0</xdr:rowOff>
                  </to>
                </anchor>
              </controlPr>
            </control>
          </mc:Choice>
        </mc:AlternateContent>
        <mc:AlternateContent xmlns:mc="http://schemas.openxmlformats.org/markup-compatibility/2006">
          <mc:Choice Requires="x14">
            <control shapeId="14357" r:id="rId25" name="Drop Down 21">
              <controlPr defaultSize="0" autoLine="0" autoPict="0">
                <anchor moveWithCells="1">
                  <from>
                    <xdr:col>2</xdr:col>
                    <xdr:colOff>28575</xdr:colOff>
                    <xdr:row>43</xdr:row>
                    <xdr:rowOff>28575</xdr:rowOff>
                  </from>
                  <to>
                    <xdr:col>2</xdr:col>
                    <xdr:colOff>552450</xdr:colOff>
                    <xdr:row>44</xdr:row>
                    <xdr:rowOff>0</xdr:rowOff>
                  </to>
                </anchor>
              </controlPr>
            </control>
          </mc:Choice>
        </mc:AlternateContent>
        <mc:AlternateContent xmlns:mc="http://schemas.openxmlformats.org/markup-compatibility/2006">
          <mc:Choice Requires="x14">
            <control shapeId="14358" r:id="rId26" name="Drop Down 22">
              <controlPr defaultSize="0" autoLine="0" autoPict="0">
                <anchor moveWithCells="1">
                  <from>
                    <xdr:col>2</xdr:col>
                    <xdr:colOff>28575</xdr:colOff>
                    <xdr:row>44</xdr:row>
                    <xdr:rowOff>28575</xdr:rowOff>
                  </from>
                  <to>
                    <xdr:col>2</xdr:col>
                    <xdr:colOff>552450</xdr:colOff>
                    <xdr:row>45</xdr:row>
                    <xdr:rowOff>0</xdr:rowOff>
                  </to>
                </anchor>
              </controlPr>
            </control>
          </mc:Choice>
        </mc:AlternateContent>
        <mc:AlternateContent xmlns:mc="http://schemas.openxmlformats.org/markup-compatibility/2006">
          <mc:Choice Requires="x14">
            <control shapeId="14371" r:id="rId27" name="Check Box 35">
              <controlPr defaultSize="0" autoFill="0" autoLine="0" autoPict="0">
                <anchor moveWithCells="1">
                  <from>
                    <xdr:col>2</xdr:col>
                    <xdr:colOff>161925</xdr:colOff>
                    <xdr:row>5</xdr:row>
                    <xdr:rowOff>95250</xdr:rowOff>
                  </from>
                  <to>
                    <xdr:col>2</xdr:col>
                    <xdr:colOff>419100</xdr:colOff>
                    <xdr:row>5</xdr:row>
                    <xdr:rowOff>295275</xdr:rowOff>
                  </to>
                </anchor>
              </controlPr>
            </control>
          </mc:Choice>
        </mc:AlternateContent>
        <mc:AlternateContent xmlns:mc="http://schemas.openxmlformats.org/markup-compatibility/2006">
          <mc:Choice Requires="x14">
            <control shapeId="14372" r:id="rId28" name="Check Box 36">
              <controlPr defaultSize="0" autoFill="0" autoLine="0" autoPict="0">
                <anchor moveWithCells="1">
                  <from>
                    <xdr:col>3</xdr:col>
                    <xdr:colOff>180975</xdr:colOff>
                    <xdr:row>5</xdr:row>
                    <xdr:rowOff>95250</xdr:rowOff>
                  </from>
                  <to>
                    <xdr:col>3</xdr:col>
                    <xdr:colOff>447675</xdr:colOff>
                    <xdr:row>5</xdr:row>
                    <xdr:rowOff>295275</xdr:rowOff>
                  </to>
                </anchor>
              </controlPr>
            </control>
          </mc:Choice>
        </mc:AlternateContent>
        <mc:AlternateContent xmlns:mc="http://schemas.openxmlformats.org/markup-compatibility/2006">
          <mc:Choice Requires="x14">
            <control shapeId="14373" r:id="rId29" name="Check Box 37">
              <controlPr defaultSize="0" autoFill="0" autoLine="0" autoPict="0">
                <anchor moveWithCells="1">
                  <from>
                    <xdr:col>2</xdr:col>
                    <xdr:colOff>161925</xdr:colOff>
                    <xdr:row>6</xdr:row>
                    <xdr:rowOff>238125</xdr:rowOff>
                  </from>
                  <to>
                    <xdr:col>2</xdr:col>
                    <xdr:colOff>428625</xdr:colOff>
                    <xdr:row>6</xdr:row>
                    <xdr:rowOff>438150</xdr:rowOff>
                  </to>
                </anchor>
              </controlPr>
            </control>
          </mc:Choice>
        </mc:AlternateContent>
        <mc:AlternateContent xmlns:mc="http://schemas.openxmlformats.org/markup-compatibility/2006">
          <mc:Choice Requires="x14">
            <control shapeId="14374" r:id="rId30" name="Check Box 38">
              <controlPr defaultSize="0" autoFill="0" autoLine="0" autoPict="0">
                <anchor moveWithCells="1">
                  <from>
                    <xdr:col>3</xdr:col>
                    <xdr:colOff>180975</xdr:colOff>
                    <xdr:row>6</xdr:row>
                    <xdr:rowOff>238125</xdr:rowOff>
                  </from>
                  <to>
                    <xdr:col>3</xdr:col>
                    <xdr:colOff>447675</xdr:colOff>
                    <xdr:row>6</xdr:row>
                    <xdr:rowOff>438150</xdr:rowOff>
                  </to>
                </anchor>
              </controlPr>
            </control>
          </mc:Choice>
        </mc:AlternateContent>
        <mc:AlternateContent xmlns:mc="http://schemas.openxmlformats.org/markup-compatibility/2006">
          <mc:Choice Requires="x14">
            <control shapeId="14375" r:id="rId31" name="Check Box 39">
              <controlPr defaultSize="0" autoFill="0" autoLine="0" autoPict="0">
                <anchor moveWithCells="1">
                  <from>
                    <xdr:col>2</xdr:col>
                    <xdr:colOff>161925</xdr:colOff>
                    <xdr:row>8</xdr:row>
                    <xdr:rowOff>219075</xdr:rowOff>
                  </from>
                  <to>
                    <xdr:col>2</xdr:col>
                    <xdr:colOff>428625</xdr:colOff>
                    <xdr:row>8</xdr:row>
                    <xdr:rowOff>419100</xdr:rowOff>
                  </to>
                </anchor>
              </controlPr>
            </control>
          </mc:Choice>
        </mc:AlternateContent>
        <mc:AlternateContent xmlns:mc="http://schemas.openxmlformats.org/markup-compatibility/2006">
          <mc:Choice Requires="x14">
            <control shapeId="14376" r:id="rId32" name="Check Box 40">
              <controlPr defaultSize="0" autoFill="0" autoLine="0" autoPict="0">
                <anchor moveWithCells="1">
                  <from>
                    <xdr:col>3</xdr:col>
                    <xdr:colOff>171450</xdr:colOff>
                    <xdr:row>8</xdr:row>
                    <xdr:rowOff>219075</xdr:rowOff>
                  </from>
                  <to>
                    <xdr:col>3</xdr:col>
                    <xdr:colOff>438150</xdr:colOff>
                    <xdr:row>8</xdr:row>
                    <xdr:rowOff>419100</xdr:rowOff>
                  </to>
                </anchor>
              </controlPr>
            </control>
          </mc:Choice>
        </mc:AlternateContent>
        <mc:AlternateContent xmlns:mc="http://schemas.openxmlformats.org/markup-compatibility/2006">
          <mc:Choice Requires="x14">
            <control shapeId="14377" r:id="rId33" name="Check Box 41">
              <controlPr defaultSize="0" autoFill="0" autoLine="0" autoPict="0">
                <anchor moveWithCells="1">
                  <from>
                    <xdr:col>2</xdr:col>
                    <xdr:colOff>161925</xdr:colOff>
                    <xdr:row>9</xdr:row>
                    <xdr:rowOff>190500</xdr:rowOff>
                  </from>
                  <to>
                    <xdr:col>2</xdr:col>
                    <xdr:colOff>428625</xdr:colOff>
                    <xdr:row>9</xdr:row>
                    <xdr:rowOff>390525</xdr:rowOff>
                  </to>
                </anchor>
              </controlPr>
            </control>
          </mc:Choice>
        </mc:AlternateContent>
        <mc:AlternateContent xmlns:mc="http://schemas.openxmlformats.org/markup-compatibility/2006">
          <mc:Choice Requires="x14">
            <control shapeId="14378" r:id="rId34" name="Check Box 42">
              <controlPr defaultSize="0" autoFill="0" autoLine="0" autoPict="0">
                <anchor moveWithCells="1">
                  <from>
                    <xdr:col>3</xdr:col>
                    <xdr:colOff>180975</xdr:colOff>
                    <xdr:row>9</xdr:row>
                    <xdr:rowOff>190500</xdr:rowOff>
                  </from>
                  <to>
                    <xdr:col>3</xdr:col>
                    <xdr:colOff>447675</xdr:colOff>
                    <xdr:row>9</xdr:row>
                    <xdr:rowOff>390525</xdr:rowOff>
                  </to>
                </anchor>
              </controlPr>
            </control>
          </mc:Choice>
        </mc:AlternateContent>
        <mc:AlternateContent xmlns:mc="http://schemas.openxmlformats.org/markup-compatibility/2006">
          <mc:Choice Requires="x14">
            <control shapeId="14379" r:id="rId35" name="Check Box 43">
              <controlPr defaultSize="0" autoFill="0" autoLine="0" autoPict="0">
                <anchor moveWithCells="1">
                  <from>
                    <xdr:col>2</xdr:col>
                    <xdr:colOff>161925</xdr:colOff>
                    <xdr:row>11</xdr:row>
                    <xdr:rowOff>228600</xdr:rowOff>
                  </from>
                  <to>
                    <xdr:col>2</xdr:col>
                    <xdr:colOff>428625</xdr:colOff>
                    <xdr:row>12</xdr:row>
                    <xdr:rowOff>47625</xdr:rowOff>
                  </to>
                </anchor>
              </controlPr>
            </control>
          </mc:Choice>
        </mc:AlternateContent>
        <mc:AlternateContent xmlns:mc="http://schemas.openxmlformats.org/markup-compatibility/2006">
          <mc:Choice Requires="x14">
            <control shapeId="14380" r:id="rId36" name="Check Box 44">
              <controlPr defaultSize="0" autoFill="0" autoLine="0" autoPict="0">
                <anchor moveWithCells="1">
                  <from>
                    <xdr:col>3</xdr:col>
                    <xdr:colOff>180975</xdr:colOff>
                    <xdr:row>11</xdr:row>
                    <xdr:rowOff>228600</xdr:rowOff>
                  </from>
                  <to>
                    <xdr:col>3</xdr:col>
                    <xdr:colOff>447675</xdr:colOff>
                    <xdr:row>12</xdr:row>
                    <xdr:rowOff>47625</xdr:rowOff>
                  </to>
                </anchor>
              </controlPr>
            </control>
          </mc:Choice>
        </mc:AlternateContent>
        <mc:AlternateContent xmlns:mc="http://schemas.openxmlformats.org/markup-compatibility/2006">
          <mc:Choice Requires="x14">
            <control shapeId="14381" r:id="rId37" name="Check Box 45">
              <controlPr defaultSize="0" autoFill="0" autoLine="0" autoPict="0">
                <anchor moveWithCells="1">
                  <from>
                    <xdr:col>2</xdr:col>
                    <xdr:colOff>161925</xdr:colOff>
                    <xdr:row>13</xdr:row>
                    <xdr:rowOff>581025</xdr:rowOff>
                  </from>
                  <to>
                    <xdr:col>2</xdr:col>
                    <xdr:colOff>428625</xdr:colOff>
                    <xdr:row>13</xdr:row>
                    <xdr:rowOff>781050</xdr:rowOff>
                  </to>
                </anchor>
              </controlPr>
            </control>
          </mc:Choice>
        </mc:AlternateContent>
        <mc:AlternateContent xmlns:mc="http://schemas.openxmlformats.org/markup-compatibility/2006">
          <mc:Choice Requires="x14">
            <control shapeId="14382" r:id="rId38" name="Check Box 46">
              <controlPr defaultSize="0" autoFill="0" autoLine="0" autoPict="0">
                <anchor moveWithCells="1">
                  <from>
                    <xdr:col>3</xdr:col>
                    <xdr:colOff>180975</xdr:colOff>
                    <xdr:row>13</xdr:row>
                    <xdr:rowOff>581025</xdr:rowOff>
                  </from>
                  <to>
                    <xdr:col>3</xdr:col>
                    <xdr:colOff>447675</xdr:colOff>
                    <xdr:row>13</xdr:row>
                    <xdr:rowOff>781050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7">
    <tabColor rgb="FF4B4B4B"/>
  </sheetPr>
  <dimension ref="A1:F98"/>
  <sheetViews>
    <sheetView showGridLines="0" showRuler="0" view="pageLayout" zoomScaleNormal="100" workbookViewId="0">
      <selection activeCell="E11" sqref="E11"/>
    </sheetView>
  </sheetViews>
  <sheetFormatPr baseColWidth="10" defaultRowHeight="14.25" x14ac:dyDescent="0.2"/>
  <cols>
    <col min="1" max="1" width="5" customWidth="1"/>
    <col min="2" max="2" width="32.5" customWidth="1"/>
    <col min="3" max="4" width="8" customWidth="1"/>
    <col min="5" max="5" width="33.5" customWidth="1"/>
    <col min="6" max="6" width="28.875" style="175" customWidth="1"/>
  </cols>
  <sheetData>
    <row r="1" spans="1:6" ht="23.25" customHeight="1" x14ac:dyDescent="0.2">
      <c r="A1" s="390" t="s">
        <v>522</v>
      </c>
      <c r="B1" s="390"/>
      <c r="C1" s="390"/>
      <c r="D1" s="390"/>
      <c r="E1" s="390"/>
      <c r="F1" s="390"/>
    </row>
    <row r="2" spans="1:6" ht="23.25" customHeight="1" x14ac:dyDescent="0.2">
      <c r="A2" s="141" t="s">
        <v>205</v>
      </c>
      <c r="B2" s="179"/>
      <c r="C2" s="176"/>
      <c r="D2" s="176"/>
      <c r="E2" s="176"/>
      <c r="F2" s="177"/>
    </row>
    <row r="3" spans="1:6" ht="19.5" customHeight="1" x14ac:dyDescent="0.2">
      <c r="A3" s="380" t="s">
        <v>132</v>
      </c>
      <c r="B3" s="380" t="s">
        <v>206</v>
      </c>
      <c r="C3" s="382" t="s">
        <v>207</v>
      </c>
      <c r="D3" s="382"/>
      <c r="E3" s="382" t="s">
        <v>208</v>
      </c>
      <c r="F3" s="391" t="s">
        <v>209</v>
      </c>
    </row>
    <row r="4" spans="1:6" ht="16.5" customHeight="1" x14ac:dyDescent="0.2">
      <c r="A4" s="380"/>
      <c r="B4" s="380"/>
      <c r="C4" s="23" t="s">
        <v>210</v>
      </c>
      <c r="D4" s="23" t="s">
        <v>480</v>
      </c>
      <c r="E4" s="382"/>
      <c r="F4" s="391"/>
    </row>
    <row r="5" spans="1:6" ht="30.75" customHeight="1" x14ac:dyDescent="0.2">
      <c r="A5" s="166" t="s">
        <v>133</v>
      </c>
      <c r="B5" s="166" t="s">
        <v>252</v>
      </c>
      <c r="C5" s="167"/>
      <c r="D5" s="167"/>
      <c r="E5" s="168" t="s">
        <v>253</v>
      </c>
      <c r="F5" s="203" t="s">
        <v>483</v>
      </c>
    </row>
    <row r="6" spans="1:6" ht="22.5" x14ac:dyDescent="0.2">
      <c r="A6" s="377" t="s">
        <v>134</v>
      </c>
      <c r="B6" s="377" t="s">
        <v>254</v>
      </c>
      <c r="C6" s="378"/>
      <c r="D6" s="378"/>
      <c r="E6" s="169" t="s">
        <v>493</v>
      </c>
      <c r="F6" s="383" t="s">
        <v>483</v>
      </c>
    </row>
    <row r="7" spans="1:6" ht="16.5" customHeight="1" x14ac:dyDescent="0.2">
      <c r="A7" s="377"/>
      <c r="B7" s="377"/>
      <c r="C7" s="378"/>
      <c r="D7" s="378"/>
      <c r="E7" s="170" t="s">
        <v>494</v>
      </c>
      <c r="F7" s="383"/>
    </row>
    <row r="8" spans="1:6" ht="33.75" customHeight="1" x14ac:dyDescent="0.2">
      <c r="A8" s="166" t="s">
        <v>135</v>
      </c>
      <c r="B8" s="166" t="s">
        <v>214</v>
      </c>
      <c r="C8" s="167"/>
      <c r="D8" s="167"/>
      <c r="E8" s="168" t="s">
        <v>495</v>
      </c>
      <c r="F8" s="383"/>
    </row>
    <row r="9" spans="1:6" ht="33.75" customHeight="1" x14ac:dyDescent="0.2">
      <c r="A9" s="166" t="s">
        <v>136</v>
      </c>
      <c r="B9" s="166" t="s">
        <v>215</v>
      </c>
      <c r="C9" s="167"/>
      <c r="D9" s="167"/>
      <c r="E9" s="168" t="s">
        <v>496</v>
      </c>
      <c r="F9" s="383"/>
    </row>
    <row r="10" spans="1:6" ht="29.25" customHeight="1" x14ac:dyDescent="0.2">
      <c r="A10" s="377" t="s">
        <v>137</v>
      </c>
      <c r="B10" s="377" t="s">
        <v>255</v>
      </c>
      <c r="C10" s="378"/>
      <c r="D10" s="378"/>
      <c r="E10" s="169" t="s">
        <v>497</v>
      </c>
      <c r="F10" s="383" t="s">
        <v>483</v>
      </c>
    </row>
    <row r="11" spans="1:6" ht="29.25" customHeight="1" x14ac:dyDescent="0.2">
      <c r="A11" s="377"/>
      <c r="B11" s="377"/>
      <c r="C11" s="378"/>
      <c r="D11" s="378"/>
      <c r="E11" s="170" t="s">
        <v>498</v>
      </c>
      <c r="F11" s="383"/>
    </row>
    <row r="12" spans="1:6" ht="27" customHeight="1" x14ac:dyDescent="0.2">
      <c r="A12" s="377" t="s">
        <v>138</v>
      </c>
      <c r="B12" s="377" t="s">
        <v>256</v>
      </c>
      <c r="C12" s="378"/>
      <c r="D12" s="378"/>
      <c r="E12" s="169" t="s">
        <v>499</v>
      </c>
      <c r="F12" s="383" t="s">
        <v>483</v>
      </c>
    </row>
    <row r="13" spans="1:6" ht="25.5" customHeight="1" x14ac:dyDescent="0.2">
      <c r="A13" s="377"/>
      <c r="B13" s="377"/>
      <c r="C13" s="378"/>
      <c r="D13" s="378"/>
      <c r="E13" s="170" t="s">
        <v>500</v>
      </c>
      <c r="F13" s="383"/>
    </row>
    <row r="14" spans="1:6" ht="35.25" customHeight="1" x14ac:dyDescent="0.2">
      <c r="A14" s="166" t="s">
        <v>174</v>
      </c>
      <c r="B14" s="166" t="s">
        <v>257</v>
      </c>
      <c r="C14" s="167"/>
      <c r="D14" s="167"/>
      <c r="E14" s="168" t="s">
        <v>258</v>
      </c>
      <c r="F14" s="203" t="s">
        <v>483</v>
      </c>
    </row>
    <row r="15" spans="1:6" ht="33.75" customHeight="1" x14ac:dyDescent="0.2">
      <c r="A15" s="166" t="s">
        <v>175</v>
      </c>
      <c r="B15" s="166" t="s">
        <v>259</v>
      </c>
      <c r="C15" s="167"/>
      <c r="D15" s="167"/>
      <c r="E15" s="168" t="s">
        <v>260</v>
      </c>
      <c r="F15" s="203" t="s">
        <v>483</v>
      </c>
    </row>
    <row r="16" spans="1:6" ht="33.75" customHeight="1" x14ac:dyDescent="0.2">
      <c r="A16" s="166" t="s">
        <v>176</v>
      </c>
      <c r="B16" s="166" t="s">
        <v>261</v>
      </c>
      <c r="C16" s="167"/>
      <c r="D16" s="167"/>
      <c r="E16" s="166"/>
      <c r="F16" s="203" t="s">
        <v>483</v>
      </c>
    </row>
    <row r="17" spans="1:6" ht="29.25" customHeight="1" x14ac:dyDescent="0.2">
      <c r="A17" s="377" t="s">
        <v>177</v>
      </c>
      <c r="B17" s="377" t="s">
        <v>262</v>
      </c>
      <c r="C17" s="378"/>
      <c r="D17" s="378"/>
      <c r="E17" s="169" t="s">
        <v>501</v>
      </c>
      <c r="F17" s="383" t="s">
        <v>483</v>
      </c>
    </row>
    <row r="18" spans="1:6" ht="29.25" customHeight="1" x14ac:dyDescent="0.2">
      <c r="A18" s="377"/>
      <c r="B18" s="377"/>
      <c r="C18" s="378"/>
      <c r="D18" s="378"/>
      <c r="E18" s="170" t="s">
        <v>502</v>
      </c>
      <c r="F18" s="383"/>
    </row>
    <row r="19" spans="1:6" ht="29.25" customHeight="1" x14ac:dyDescent="0.2">
      <c r="A19" s="141" t="s">
        <v>517</v>
      </c>
      <c r="B19" s="179"/>
      <c r="C19" s="181"/>
      <c r="D19" s="181"/>
      <c r="E19" s="182"/>
      <c r="F19" s="183"/>
    </row>
    <row r="20" spans="1:6" ht="19.5" customHeight="1" x14ac:dyDescent="0.2">
      <c r="A20" s="379" t="s">
        <v>132</v>
      </c>
      <c r="B20" s="379" t="s">
        <v>206</v>
      </c>
      <c r="C20" s="381" t="s">
        <v>207</v>
      </c>
      <c r="D20" s="381"/>
      <c r="E20" s="381" t="s">
        <v>208</v>
      </c>
      <c r="F20" s="381" t="s">
        <v>209</v>
      </c>
    </row>
    <row r="21" spans="1:6" ht="16.5" customHeight="1" x14ac:dyDescent="0.2">
      <c r="A21" s="380"/>
      <c r="B21" s="380"/>
      <c r="C21" s="23" t="s">
        <v>210</v>
      </c>
      <c r="D21" s="23" t="s">
        <v>480</v>
      </c>
      <c r="E21" s="382"/>
      <c r="F21" s="382"/>
    </row>
    <row r="22" spans="1:6" ht="39" customHeight="1" x14ac:dyDescent="0.2">
      <c r="A22" s="166" t="s">
        <v>167</v>
      </c>
      <c r="B22" s="166" t="s">
        <v>263</v>
      </c>
      <c r="C22" s="167"/>
      <c r="D22" s="167"/>
      <c r="E22" s="166"/>
      <c r="F22" s="203" t="s">
        <v>483</v>
      </c>
    </row>
    <row r="23" spans="1:6" ht="39" customHeight="1" x14ac:dyDescent="0.2">
      <c r="A23" s="166" t="s">
        <v>150</v>
      </c>
      <c r="B23" s="166" t="s">
        <v>264</v>
      </c>
      <c r="C23" s="167"/>
      <c r="D23" s="167"/>
      <c r="E23" s="168" t="s">
        <v>265</v>
      </c>
      <c r="F23" s="203" t="s">
        <v>483</v>
      </c>
    </row>
    <row r="24" spans="1:6" ht="29.25" customHeight="1" x14ac:dyDescent="0.2">
      <c r="A24" s="377" t="s">
        <v>151</v>
      </c>
      <c r="B24" s="377" t="s">
        <v>266</v>
      </c>
      <c r="C24" s="378"/>
      <c r="D24" s="378"/>
      <c r="E24" s="169" t="s">
        <v>503</v>
      </c>
      <c r="F24" s="383" t="s">
        <v>483</v>
      </c>
    </row>
    <row r="25" spans="1:6" ht="29.25" customHeight="1" x14ac:dyDescent="0.2">
      <c r="A25" s="377"/>
      <c r="B25" s="377"/>
      <c r="C25" s="378"/>
      <c r="D25" s="378"/>
      <c r="E25" s="171" t="s">
        <v>504</v>
      </c>
      <c r="F25" s="383"/>
    </row>
    <row r="26" spans="1:6" ht="29.25" customHeight="1" x14ac:dyDescent="0.2">
      <c r="A26" s="377"/>
      <c r="B26" s="377"/>
      <c r="C26" s="378"/>
      <c r="D26" s="378"/>
      <c r="E26" s="171" t="s">
        <v>505</v>
      </c>
      <c r="F26" s="383"/>
    </row>
    <row r="27" spans="1:6" ht="29.25" customHeight="1" x14ac:dyDescent="0.2">
      <c r="A27" s="377"/>
      <c r="B27" s="377"/>
      <c r="C27" s="378"/>
      <c r="D27" s="378"/>
      <c r="E27" s="171" t="s">
        <v>506</v>
      </c>
      <c r="F27" s="383"/>
    </row>
    <row r="28" spans="1:6" ht="18.75" customHeight="1" x14ac:dyDescent="0.2">
      <c r="A28" s="377"/>
      <c r="B28" s="377"/>
      <c r="C28" s="378"/>
      <c r="D28" s="378"/>
      <c r="E28" s="170" t="s">
        <v>507</v>
      </c>
      <c r="F28" s="383"/>
    </row>
    <row r="29" spans="1:6" ht="39" customHeight="1" x14ac:dyDescent="0.2">
      <c r="A29" s="166" t="s">
        <v>152</v>
      </c>
      <c r="B29" s="166" t="s">
        <v>267</v>
      </c>
      <c r="C29" s="167"/>
      <c r="D29" s="167"/>
      <c r="E29" s="166"/>
      <c r="F29" s="203" t="s">
        <v>483</v>
      </c>
    </row>
    <row r="30" spans="1:6" ht="33.75" customHeight="1" x14ac:dyDescent="0.2">
      <c r="A30" s="166" t="s">
        <v>153</v>
      </c>
      <c r="B30" s="166" t="s">
        <v>268</v>
      </c>
      <c r="C30" s="167"/>
      <c r="D30" s="167"/>
      <c r="E30" s="166"/>
      <c r="F30" s="203" t="s">
        <v>483</v>
      </c>
    </row>
    <row r="31" spans="1:6" ht="29.25" customHeight="1" x14ac:dyDescent="0.2">
      <c r="A31" s="377" t="s">
        <v>178</v>
      </c>
      <c r="B31" s="377" t="s">
        <v>269</v>
      </c>
      <c r="C31" s="378"/>
      <c r="D31" s="378"/>
      <c r="E31" s="169" t="s">
        <v>508</v>
      </c>
      <c r="F31" s="383" t="s">
        <v>483</v>
      </c>
    </row>
    <row r="32" spans="1:6" ht="29.25" customHeight="1" x14ac:dyDescent="0.2">
      <c r="A32" s="377"/>
      <c r="B32" s="377"/>
      <c r="C32" s="378"/>
      <c r="D32" s="378"/>
      <c r="E32" s="171" t="s">
        <v>509</v>
      </c>
      <c r="F32" s="383"/>
    </row>
    <row r="33" spans="1:6" ht="17.25" customHeight="1" x14ac:dyDescent="0.2">
      <c r="A33" s="377"/>
      <c r="B33" s="377"/>
      <c r="C33" s="378"/>
      <c r="D33" s="378"/>
      <c r="E33" s="170" t="s">
        <v>510</v>
      </c>
      <c r="F33" s="383"/>
    </row>
    <row r="34" spans="1:6" ht="17.25" customHeight="1" x14ac:dyDescent="0.2">
      <c r="A34" s="187"/>
      <c r="B34" s="187"/>
      <c r="C34" s="188"/>
      <c r="D34" s="188"/>
      <c r="E34" s="190"/>
      <c r="F34" s="189"/>
    </row>
    <row r="35" spans="1:6" ht="29.25" customHeight="1" x14ac:dyDescent="0.2">
      <c r="A35" s="185"/>
      <c r="B35" s="185"/>
      <c r="C35" s="185"/>
      <c r="D35" s="185"/>
      <c r="E35" s="185"/>
      <c r="F35" s="186"/>
    </row>
    <row r="36" spans="1:6" ht="29.25" customHeight="1" x14ac:dyDescent="0.2">
      <c r="A36" s="184"/>
      <c r="B36" s="185"/>
      <c r="C36" s="185"/>
      <c r="D36" s="185"/>
      <c r="E36" s="185"/>
      <c r="F36" s="186"/>
    </row>
    <row r="37" spans="1:6" ht="29.25" customHeight="1" x14ac:dyDescent="0.2">
      <c r="A37" s="384" t="s">
        <v>484</v>
      </c>
      <c r="B37" s="384" t="s">
        <v>301</v>
      </c>
      <c r="C37" s="386"/>
      <c r="D37" s="386"/>
      <c r="E37" s="172" t="s">
        <v>511</v>
      </c>
      <c r="F37" s="385" t="s">
        <v>483</v>
      </c>
    </row>
    <row r="38" spans="1:6" ht="15" customHeight="1" x14ac:dyDescent="0.2">
      <c r="A38" s="384"/>
      <c r="B38" s="384"/>
      <c r="C38" s="386"/>
      <c r="D38" s="386"/>
      <c r="E38" s="173" t="s">
        <v>512</v>
      </c>
      <c r="F38" s="385"/>
    </row>
    <row r="39" spans="1:6" ht="14.25" customHeight="1" x14ac:dyDescent="0.2">
      <c r="A39" s="384"/>
      <c r="B39" s="384"/>
      <c r="C39" s="386"/>
      <c r="D39" s="386"/>
      <c r="E39" s="173" t="s">
        <v>513</v>
      </c>
      <c r="F39" s="385"/>
    </row>
    <row r="40" spans="1:6" ht="29.25" customHeight="1" x14ac:dyDescent="0.2">
      <c r="A40" s="384"/>
      <c r="B40" s="384"/>
      <c r="C40" s="386"/>
      <c r="D40" s="386"/>
      <c r="E40" s="174" t="s">
        <v>514</v>
      </c>
      <c r="F40" s="385"/>
    </row>
    <row r="41" spans="1:6" ht="48.75" customHeight="1" x14ac:dyDescent="0.2">
      <c r="A41" s="166" t="s">
        <v>485</v>
      </c>
      <c r="B41" s="166" t="s">
        <v>486</v>
      </c>
      <c r="C41" s="167"/>
      <c r="D41" s="167"/>
      <c r="E41" s="168" t="s">
        <v>487</v>
      </c>
      <c r="F41" s="203" t="s">
        <v>483</v>
      </c>
    </row>
    <row r="42" spans="1:6" ht="24" customHeight="1" x14ac:dyDescent="0.2">
      <c r="A42" s="377" t="s">
        <v>488</v>
      </c>
      <c r="B42" s="377" t="s">
        <v>489</v>
      </c>
      <c r="C42" s="378"/>
      <c r="D42" s="378"/>
      <c r="E42" s="169" t="s">
        <v>287</v>
      </c>
      <c r="F42" s="383" t="s">
        <v>483</v>
      </c>
    </row>
    <row r="43" spans="1:6" ht="24" customHeight="1" x14ac:dyDescent="0.2">
      <c r="A43" s="377"/>
      <c r="B43" s="377"/>
      <c r="C43" s="378"/>
      <c r="D43" s="378"/>
      <c r="E43" s="170" t="s">
        <v>288</v>
      </c>
      <c r="F43" s="383"/>
    </row>
    <row r="44" spans="1:6" ht="37.5" customHeight="1" x14ac:dyDescent="0.2">
      <c r="A44" s="166" t="s">
        <v>490</v>
      </c>
      <c r="B44" s="166" t="s">
        <v>270</v>
      </c>
      <c r="C44" s="167"/>
      <c r="D44" s="167"/>
      <c r="E44" s="168" t="s">
        <v>271</v>
      </c>
      <c r="F44" s="203" t="s">
        <v>483</v>
      </c>
    </row>
    <row r="45" spans="1:6" ht="33.75" customHeight="1" x14ac:dyDescent="0.2">
      <c r="A45" s="166" t="s">
        <v>491</v>
      </c>
      <c r="B45" s="166" t="s">
        <v>264</v>
      </c>
      <c r="C45" s="167"/>
      <c r="D45" s="167"/>
      <c r="E45" s="168" t="s">
        <v>272</v>
      </c>
      <c r="F45" s="203" t="s">
        <v>483</v>
      </c>
    </row>
    <row r="46" spans="1:6" ht="37.5" customHeight="1" x14ac:dyDescent="0.2">
      <c r="A46" s="166" t="s">
        <v>492</v>
      </c>
      <c r="B46" s="166" t="s">
        <v>273</v>
      </c>
      <c r="C46" s="167"/>
      <c r="D46" s="167"/>
      <c r="E46" s="168" t="s">
        <v>274</v>
      </c>
      <c r="F46" s="203" t="s">
        <v>483</v>
      </c>
    </row>
    <row r="47" spans="1:6" ht="38.25" customHeight="1" x14ac:dyDescent="0.2">
      <c r="A47" s="180"/>
      <c r="B47" s="180"/>
      <c r="C47" s="181"/>
      <c r="D47" s="181"/>
      <c r="E47" s="182"/>
      <c r="F47" s="183"/>
    </row>
    <row r="48" spans="1:6" ht="38.25" customHeight="1" x14ac:dyDescent="0.2">
      <c r="A48" s="180"/>
      <c r="B48" s="180"/>
      <c r="C48" s="181"/>
      <c r="D48" s="181"/>
      <c r="E48" s="182"/>
      <c r="F48" s="183"/>
    </row>
    <row r="49" spans="1:6" ht="38.25" customHeight="1" x14ac:dyDescent="0.2">
      <c r="A49" s="180"/>
      <c r="B49" s="180"/>
      <c r="C49" s="181"/>
      <c r="D49" s="181"/>
      <c r="E49" s="182"/>
      <c r="F49" s="183"/>
    </row>
    <row r="50" spans="1:6" ht="29.25" customHeight="1" x14ac:dyDescent="0.2">
      <c r="A50" s="180"/>
      <c r="B50" s="180"/>
      <c r="C50" s="181"/>
      <c r="D50" s="181"/>
      <c r="E50" s="182"/>
      <c r="F50" s="183"/>
    </row>
    <row r="51" spans="1:6" ht="29.25" customHeight="1" x14ac:dyDescent="0.2">
      <c r="A51" s="180"/>
      <c r="B51" s="180"/>
      <c r="C51" s="181"/>
      <c r="D51" s="181"/>
      <c r="E51" s="182"/>
      <c r="F51" s="183"/>
    </row>
    <row r="52" spans="1:6" ht="29.25" customHeight="1" x14ac:dyDescent="0.2">
      <c r="A52" s="180"/>
      <c r="B52" s="180"/>
      <c r="C52" s="181"/>
      <c r="D52" s="181"/>
      <c r="E52" s="182"/>
      <c r="F52" s="183"/>
    </row>
    <row r="53" spans="1:6" ht="3.75" customHeight="1" x14ac:dyDescent="0.2">
      <c r="A53" s="180"/>
      <c r="B53" s="180"/>
      <c r="C53" s="181"/>
      <c r="D53" s="181"/>
      <c r="E53" s="182"/>
      <c r="F53" s="183"/>
    </row>
    <row r="54" spans="1:6" ht="23.25" x14ac:dyDescent="0.2">
      <c r="A54" s="141" t="s">
        <v>518</v>
      </c>
      <c r="B54" s="191"/>
      <c r="C54" s="191"/>
      <c r="D54" s="191"/>
      <c r="E54" s="191"/>
      <c r="F54" s="192"/>
    </row>
    <row r="55" spans="1:6" ht="15.75" x14ac:dyDescent="0.2">
      <c r="A55" s="380" t="s">
        <v>132</v>
      </c>
      <c r="B55" s="380" t="s">
        <v>206</v>
      </c>
      <c r="C55" s="382" t="s">
        <v>207</v>
      </c>
      <c r="D55" s="382"/>
      <c r="E55" s="382" t="s">
        <v>208</v>
      </c>
      <c r="F55" s="382" t="s">
        <v>209</v>
      </c>
    </row>
    <row r="56" spans="1:6" ht="32.450000000000003" customHeight="1" x14ac:dyDescent="0.2">
      <c r="A56" s="380"/>
      <c r="B56" s="380"/>
      <c r="C56" s="23" t="s">
        <v>210</v>
      </c>
      <c r="D56" s="23" t="s">
        <v>480</v>
      </c>
      <c r="E56" s="382"/>
      <c r="F56" s="382"/>
    </row>
    <row r="57" spans="1:6" ht="39.75" customHeight="1" x14ac:dyDescent="0.2">
      <c r="A57" s="166" t="s">
        <v>179</v>
      </c>
      <c r="B57" s="166" t="s">
        <v>270</v>
      </c>
      <c r="C57" s="167"/>
      <c r="D57" s="167"/>
      <c r="E57" s="168" t="s">
        <v>271</v>
      </c>
      <c r="F57" s="203" t="s">
        <v>483</v>
      </c>
    </row>
    <row r="58" spans="1:6" ht="33.75" customHeight="1" x14ac:dyDescent="0.2">
      <c r="A58" s="166" t="s">
        <v>180</v>
      </c>
      <c r="B58" s="166" t="s">
        <v>264</v>
      </c>
      <c r="C58" s="167"/>
      <c r="D58" s="167"/>
      <c r="E58" s="168" t="s">
        <v>272</v>
      </c>
      <c r="F58" s="203" t="s">
        <v>483</v>
      </c>
    </row>
    <row r="59" spans="1:6" ht="33.75" x14ac:dyDescent="0.2">
      <c r="A59" s="166" t="s">
        <v>181</v>
      </c>
      <c r="B59" s="166" t="s">
        <v>273</v>
      </c>
      <c r="C59" s="167"/>
      <c r="D59" s="167"/>
      <c r="E59" s="168" t="s">
        <v>274</v>
      </c>
      <c r="F59" s="203" t="s">
        <v>483</v>
      </c>
    </row>
    <row r="60" spans="1:6" ht="33.75" customHeight="1" x14ac:dyDescent="0.2">
      <c r="A60" s="166" t="s">
        <v>182</v>
      </c>
      <c r="B60" s="166" t="s">
        <v>275</v>
      </c>
      <c r="C60" s="167"/>
      <c r="D60" s="167"/>
      <c r="E60" s="166"/>
      <c r="F60" s="203" t="s">
        <v>483</v>
      </c>
    </row>
    <row r="61" spans="1:6" ht="39.75" customHeight="1" x14ac:dyDescent="0.2">
      <c r="A61" s="166" t="s">
        <v>183</v>
      </c>
      <c r="B61" s="166" t="s">
        <v>276</v>
      </c>
      <c r="C61" s="167"/>
      <c r="D61" s="167"/>
      <c r="E61" s="168" t="s">
        <v>277</v>
      </c>
      <c r="F61" s="203" t="s">
        <v>483</v>
      </c>
    </row>
    <row r="62" spans="1:6" ht="33.75" customHeight="1" x14ac:dyDescent="0.2">
      <c r="A62" s="166" t="s">
        <v>184</v>
      </c>
      <c r="B62" s="166" t="s">
        <v>269</v>
      </c>
      <c r="C62" s="167"/>
      <c r="D62" s="167"/>
      <c r="E62" s="168" t="s">
        <v>278</v>
      </c>
      <c r="F62" s="203" t="s">
        <v>483</v>
      </c>
    </row>
    <row r="63" spans="1:6" x14ac:dyDescent="0.2">
      <c r="A63" s="377" t="s">
        <v>185</v>
      </c>
      <c r="B63" s="377" t="s">
        <v>279</v>
      </c>
      <c r="C63" s="378"/>
      <c r="D63" s="378"/>
      <c r="E63" s="169" t="s">
        <v>280</v>
      </c>
      <c r="F63" s="383" t="s">
        <v>483</v>
      </c>
    </row>
    <row r="64" spans="1:6" ht="27" customHeight="1" x14ac:dyDescent="0.2">
      <c r="A64" s="377"/>
      <c r="B64" s="377"/>
      <c r="C64" s="378"/>
      <c r="D64" s="378"/>
      <c r="E64" s="170" t="s">
        <v>515</v>
      </c>
      <c r="F64" s="383"/>
    </row>
    <row r="65" spans="1:6" ht="33" customHeight="1" x14ac:dyDescent="0.2">
      <c r="A65" s="166" t="s">
        <v>186</v>
      </c>
      <c r="B65" s="166" t="s">
        <v>281</v>
      </c>
      <c r="C65" s="167"/>
      <c r="D65" s="167"/>
      <c r="E65" s="168" t="s">
        <v>282</v>
      </c>
      <c r="F65" s="203" t="s">
        <v>483</v>
      </c>
    </row>
    <row r="66" spans="1:6" ht="22.5" x14ac:dyDescent="0.2">
      <c r="A66" s="377" t="s">
        <v>187</v>
      </c>
      <c r="B66" s="377" t="s">
        <v>283</v>
      </c>
      <c r="C66" s="378"/>
      <c r="D66" s="378"/>
      <c r="E66" s="169" t="s">
        <v>284</v>
      </c>
      <c r="F66" s="383" t="s">
        <v>483</v>
      </c>
    </row>
    <row r="67" spans="1:6" ht="39" customHeight="1" x14ac:dyDescent="0.2">
      <c r="A67" s="387"/>
      <c r="B67" s="387"/>
      <c r="C67" s="388"/>
      <c r="D67" s="388"/>
      <c r="E67" s="171" t="s">
        <v>285</v>
      </c>
      <c r="F67" s="389"/>
    </row>
    <row r="68" spans="1:6" ht="27" customHeight="1" x14ac:dyDescent="0.2">
      <c r="A68" s="377" t="s">
        <v>188</v>
      </c>
      <c r="B68" s="377" t="s">
        <v>286</v>
      </c>
      <c r="C68" s="378"/>
      <c r="D68" s="378"/>
      <c r="E68" s="169" t="s">
        <v>287</v>
      </c>
      <c r="F68" s="383" t="s">
        <v>483</v>
      </c>
    </row>
    <row r="69" spans="1:6" ht="23.25" customHeight="1" x14ac:dyDescent="0.2">
      <c r="A69" s="387"/>
      <c r="B69" s="387"/>
      <c r="C69" s="388"/>
      <c r="D69" s="388"/>
      <c r="E69" s="171" t="s">
        <v>288</v>
      </c>
      <c r="F69" s="389"/>
    </row>
    <row r="70" spans="1:6" ht="40.5" customHeight="1" x14ac:dyDescent="0.2">
      <c r="A70" s="195"/>
      <c r="B70" s="195"/>
      <c r="C70" s="196"/>
      <c r="D70" s="196"/>
      <c r="E70" s="197"/>
      <c r="F70" s="189"/>
    </row>
    <row r="71" spans="1:6" ht="24.75" customHeight="1" x14ac:dyDescent="0.2">
      <c r="A71" s="198"/>
      <c r="B71" s="198"/>
      <c r="C71" s="199"/>
      <c r="D71" s="199"/>
      <c r="E71" s="200"/>
      <c r="F71" s="183"/>
    </row>
    <row r="72" spans="1:6" ht="23.25" x14ac:dyDescent="0.2">
      <c r="A72" s="141" t="s">
        <v>519</v>
      </c>
      <c r="B72" s="191"/>
      <c r="C72" s="191"/>
      <c r="D72" s="191"/>
      <c r="E72" s="191"/>
      <c r="F72" s="192"/>
    </row>
    <row r="73" spans="1:6" ht="15.75" x14ac:dyDescent="0.2">
      <c r="A73" s="380" t="s">
        <v>132</v>
      </c>
      <c r="B73" s="380" t="s">
        <v>206</v>
      </c>
      <c r="C73" s="382" t="s">
        <v>207</v>
      </c>
      <c r="D73" s="382"/>
      <c r="E73" s="382" t="s">
        <v>208</v>
      </c>
      <c r="F73" s="382" t="s">
        <v>209</v>
      </c>
    </row>
    <row r="74" spans="1:6" ht="22.5" customHeight="1" x14ac:dyDescent="0.2">
      <c r="A74" s="380"/>
      <c r="B74" s="380"/>
      <c r="C74" s="23" t="s">
        <v>210</v>
      </c>
      <c r="D74" s="23" t="s">
        <v>480</v>
      </c>
      <c r="E74" s="382"/>
      <c r="F74" s="382"/>
    </row>
    <row r="75" spans="1:6" ht="39" customHeight="1" x14ac:dyDescent="0.2">
      <c r="A75" s="166" t="s">
        <v>189</v>
      </c>
      <c r="B75" s="166" t="s">
        <v>289</v>
      </c>
      <c r="C75" s="167"/>
      <c r="D75" s="167"/>
      <c r="E75" s="168" t="s">
        <v>290</v>
      </c>
      <c r="F75" s="203" t="s">
        <v>483</v>
      </c>
    </row>
    <row r="76" spans="1:6" ht="33.75" customHeight="1" x14ac:dyDescent="0.2">
      <c r="A76" s="166" t="s">
        <v>190</v>
      </c>
      <c r="B76" s="166" t="s">
        <v>264</v>
      </c>
      <c r="C76" s="167"/>
      <c r="D76" s="167"/>
      <c r="E76" s="168" t="s">
        <v>291</v>
      </c>
      <c r="F76" s="203" t="s">
        <v>483</v>
      </c>
    </row>
    <row r="77" spans="1:6" ht="22.5" x14ac:dyDescent="0.2">
      <c r="A77" s="377" t="s">
        <v>191</v>
      </c>
      <c r="B77" s="377" t="s">
        <v>292</v>
      </c>
      <c r="C77" s="378"/>
      <c r="D77" s="378"/>
      <c r="E77" s="169" t="s">
        <v>293</v>
      </c>
      <c r="F77" s="383" t="s">
        <v>483</v>
      </c>
    </row>
    <row r="78" spans="1:6" ht="15" customHeight="1" x14ac:dyDescent="0.2">
      <c r="A78" s="377"/>
      <c r="B78" s="377"/>
      <c r="C78" s="378"/>
      <c r="D78" s="378"/>
      <c r="E78" s="170" t="s">
        <v>294</v>
      </c>
      <c r="F78" s="383"/>
    </row>
    <row r="79" spans="1:6" ht="26.25" customHeight="1" x14ac:dyDescent="0.2">
      <c r="A79" s="377" t="s">
        <v>192</v>
      </c>
      <c r="B79" s="377" t="s">
        <v>295</v>
      </c>
      <c r="C79" s="378"/>
      <c r="D79" s="378"/>
      <c r="E79" s="169" t="s">
        <v>296</v>
      </c>
      <c r="F79" s="383" t="s">
        <v>483</v>
      </c>
    </row>
    <row r="80" spans="1:6" ht="22.5" x14ac:dyDescent="0.2">
      <c r="A80" s="377"/>
      <c r="B80" s="377"/>
      <c r="C80" s="378"/>
      <c r="D80" s="378"/>
      <c r="E80" s="171" t="s">
        <v>297</v>
      </c>
      <c r="F80" s="383"/>
    </row>
    <row r="81" spans="1:6" x14ac:dyDescent="0.2">
      <c r="A81" s="377"/>
      <c r="B81" s="377"/>
      <c r="C81" s="378"/>
      <c r="D81" s="378"/>
      <c r="E81" s="170" t="s">
        <v>516</v>
      </c>
      <c r="F81" s="383"/>
    </row>
    <row r="82" spans="1:6" ht="40.5" customHeight="1" x14ac:dyDescent="0.2">
      <c r="A82" s="166" t="s">
        <v>193</v>
      </c>
      <c r="B82" s="166" t="s">
        <v>298</v>
      </c>
      <c r="C82" s="167"/>
      <c r="D82" s="167"/>
      <c r="E82" s="168" t="s">
        <v>299</v>
      </c>
      <c r="F82" s="203" t="s">
        <v>483</v>
      </c>
    </row>
    <row r="83" spans="1:6" ht="39.75" customHeight="1" x14ac:dyDescent="0.2">
      <c r="A83" s="166" t="s">
        <v>194</v>
      </c>
      <c r="B83" s="166" t="s">
        <v>300</v>
      </c>
      <c r="C83" s="167"/>
      <c r="D83" s="167"/>
      <c r="E83" s="166"/>
      <c r="F83" s="203" t="s">
        <v>483</v>
      </c>
    </row>
    <row r="84" spans="1:6" ht="33.75" customHeight="1" x14ac:dyDescent="0.2">
      <c r="A84" s="166" t="s">
        <v>195</v>
      </c>
      <c r="B84" s="166" t="s">
        <v>301</v>
      </c>
      <c r="C84" s="167"/>
      <c r="D84" s="167"/>
      <c r="E84" s="168" t="s">
        <v>282</v>
      </c>
      <c r="F84" s="203" t="s">
        <v>483</v>
      </c>
    </row>
    <row r="85" spans="1:6" ht="22.5" x14ac:dyDescent="0.2">
      <c r="A85" s="377" t="s">
        <v>196</v>
      </c>
      <c r="B85" s="377" t="s">
        <v>302</v>
      </c>
      <c r="C85" s="378"/>
      <c r="D85" s="378"/>
      <c r="E85" s="169" t="s">
        <v>303</v>
      </c>
      <c r="F85" s="383" t="s">
        <v>483</v>
      </c>
    </row>
    <row r="86" spans="1:6" ht="33.75" x14ac:dyDescent="0.2">
      <c r="A86" s="377"/>
      <c r="B86" s="377"/>
      <c r="C86" s="378"/>
      <c r="D86" s="378"/>
      <c r="E86" s="170" t="s">
        <v>285</v>
      </c>
      <c r="F86" s="383"/>
    </row>
    <row r="87" spans="1:6" ht="39" customHeight="1" x14ac:dyDescent="0.2">
      <c r="A87" s="166" t="s">
        <v>197</v>
      </c>
      <c r="B87" s="166" t="s">
        <v>304</v>
      </c>
      <c r="C87" s="167"/>
      <c r="D87" s="167"/>
      <c r="E87" s="168" t="s">
        <v>305</v>
      </c>
      <c r="F87" s="203" t="s">
        <v>483</v>
      </c>
    </row>
    <row r="88" spans="1:6" ht="42" customHeight="1" x14ac:dyDescent="0.2">
      <c r="A88" s="166" t="s">
        <v>198</v>
      </c>
      <c r="B88" s="166" t="s">
        <v>306</v>
      </c>
      <c r="C88" s="167"/>
      <c r="D88" s="167"/>
      <c r="E88" s="168" t="s">
        <v>307</v>
      </c>
      <c r="F88" s="203" t="s">
        <v>483</v>
      </c>
    </row>
    <row r="89" spans="1:6" ht="34.35" customHeight="1" x14ac:dyDescent="0.2">
      <c r="A89" s="201" t="s">
        <v>520</v>
      </c>
      <c r="B89" s="191"/>
      <c r="C89" s="191"/>
      <c r="D89" s="191"/>
      <c r="E89" s="191"/>
      <c r="F89" s="202"/>
    </row>
    <row r="90" spans="1:6" ht="15.75" x14ac:dyDescent="0.2">
      <c r="A90" s="380" t="s">
        <v>132</v>
      </c>
      <c r="B90" s="380" t="s">
        <v>206</v>
      </c>
      <c r="C90" s="382" t="s">
        <v>207</v>
      </c>
      <c r="D90" s="382"/>
      <c r="E90" s="382" t="s">
        <v>208</v>
      </c>
      <c r="F90" s="382" t="s">
        <v>209</v>
      </c>
    </row>
    <row r="91" spans="1:6" ht="15.75" x14ac:dyDescent="0.2">
      <c r="A91" s="380"/>
      <c r="B91" s="380"/>
      <c r="C91" s="23" t="s">
        <v>210</v>
      </c>
      <c r="D91" s="23" t="s">
        <v>480</v>
      </c>
      <c r="E91" s="382"/>
      <c r="F91" s="382"/>
    </row>
    <row r="92" spans="1:6" ht="39.75" customHeight="1" x14ac:dyDescent="0.2">
      <c r="A92" s="166" t="s">
        <v>162</v>
      </c>
      <c r="B92" s="166" t="s">
        <v>308</v>
      </c>
      <c r="C92" s="167"/>
      <c r="D92" s="167"/>
      <c r="E92" s="168" t="s">
        <v>309</v>
      </c>
      <c r="F92" s="203" t="s">
        <v>483</v>
      </c>
    </row>
    <row r="93" spans="1:6" ht="38.25" customHeight="1" x14ac:dyDescent="0.2">
      <c r="A93" s="166" t="s">
        <v>168</v>
      </c>
      <c r="B93" s="166" t="s">
        <v>310</v>
      </c>
      <c r="C93" s="167"/>
      <c r="D93" s="167"/>
      <c r="E93" s="168" t="s">
        <v>311</v>
      </c>
      <c r="F93" s="203" t="s">
        <v>483</v>
      </c>
    </row>
    <row r="94" spans="1:6" ht="33.75" x14ac:dyDescent="0.2">
      <c r="A94" s="377" t="s">
        <v>199</v>
      </c>
      <c r="B94" s="377" t="s">
        <v>312</v>
      </c>
      <c r="C94" s="378"/>
      <c r="D94" s="378"/>
      <c r="E94" s="169" t="s">
        <v>313</v>
      </c>
      <c r="F94" s="383" t="s">
        <v>483</v>
      </c>
    </row>
    <row r="95" spans="1:6" ht="26.25" customHeight="1" x14ac:dyDescent="0.2">
      <c r="A95" s="377"/>
      <c r="B95" s="377"/>
      <c r="C95" s="378"/>
      <c r="D95" s="378"/>
      <c r="E95" s="170" t="s">
        <v>314</v>
      </c>
      <c r="F95" s="383"/>
    </row>
    <row r="96" spans="1:6" ht="39.75" customHeight="1" x14ac:dyDescent="0.2">
      <c r="A96" s="178" t="s">
        <v>169</v>
      </c>
      <c r="B96" s="178" t="s">
        <v>315</v>
      </c>
      <c r="C96" s="194"/>
      <c r="D96" s="194"/>
      <c r="E96" s="193" t="s">
        <v>316</v>
      </c>
      <c r="F96" s="204" t="s">
        <v>483</v>
      </c>
    </row>
    <row r="97" spans="1:6" ht="33.75" customHeight="1" x14ac:dyDescent="0.2">
      <c r="A97" s="166" t="s">
        <v>200</v>
      </c>
      <c r="B97" s="166" t="s">
        <v>317</v>
      </c>
      <c r="C97" s="167"/>
      <c r="D97" s="167"/>
      <c r="E97" s="168" t="s">
        <v>318</v>
      </c>
      <c r="F97" s="203" t="s">
        <v>483</v>
      </c>
    </row>
    <row r="98" spans="1:6" ht="39.75" customHeight="1" x14ac:dyDescent="0.2">
      <c r="A98" s="166" t="s">
        <v>201</v>
      </c>
      <c r="B98" s="166" t="s">
        <v>319</v>
      </c>
      <c r="C98" s="167"/>
      <c r="D98" s="167"/>
      <c r="E98" s="168" t="s">
        <v>320</v>
      </c>
      <c r="F98" s="203" t="s">
        <v>483</v>
      </c>
    </row>
  </sheetData>
  <sheetProtection password="B905" sheet="1" objects="1" scenarios="1"/>
  <mergeCells count="101">
    <mergeCell ref="A90:A91"/>
    <mergeCell ref="B90:B91"/>
    <mergeCell ref="C90:D90"/>
    <mergeCell ref="E90:E91"/>
    <mergeCell ref="F90:F91"/>
    <mergeCell ref="A17:A18"/>
    <mergeCell ref="B17:B18"/>
    <mergeCell ref="C17:C18"/>
    <mergeCell ref="D17:D18"/>
    <mergeCell ref="F17:F18"/>
    <mergeCell ref="A66:A67"/>
    <mergeCell ref="B66:B67"/>
    <mergeCell ref="C66:C67"/>
    <mergeCell ref="D66:D67"/>
    <mergeCell ref="F66:F67"/>
    <mergeCell ref="F79:F81"/>
    <mergeCell ref="A55:A56"/>
    <mergeCell ref="B55:B56"/>
    <mergeCell ref="C55:D55"/>
    <mergeCell ref="E55:E56"/>
    <mergeCell ref="F55:F56"/>
    <mergeCell ref="A63:A64"/>
    <mergeCell ref="B63:B64"/>
    <mergeCell ref="C63:C64"/>
    <mergeCell ref="A10:A11"/>
    <mergeCell ref="B10:B11"/>
    <mergeCell ref="C10:C11"/>
    <mergeCell ref="D10:D11"/>
    <mergeCell ref="F10:F11"/>
    <mergeCell ref="A12:A13"/>
    <mergeCell ref="B12:B13"/>
    <mergeCell ref="C12:C13"/>
    <mergeCell ref="D12:D13"/>
    <mergeCell ref="F12:F13"/>
    <mergeCell ref="A1:F1"/>
    <mergeCell ref="A3:A4"/>
    <mergeCell ref="B3:B4"/>
    <mergeCell ref="C3:D3"/>
    <mergeCell ref="E3:E4"/>
    <mergeCell ref="F3:F4"/>
    <mergeCell ref="A6:A7"/>
    <mergeCell ref="B6:B7"/>
    <mergeCell ref="C6:C7"/>
    <mergeCell ref="D6:D7"/>
    <mergeCell ref="F6:F9"/>
    <mergeCell ref="D63:D64"/>
    <mergeCell ref="F63:F64"/>
    <mergeCell ref="A73:A74"/>
    <mergeCell ref="B73:B74"/>
    <mergeCell ref="C73:D73"/>
    <mergeCell ref="E73:E74"/>
    <mergeCell ref="F73:F74"/>
    <mergeCell ref="A77:A78"/>
    <mergeCell ref="B77:B78"/>
    <mergeCell ref="C77:C78"/>
    <mergeCell ref="D77:D78"/>
    <mergeCell ref="F77:F78"/>
    <mergeCell ref="A94:A95"/>
    <mergeCell ref="B94:B95"/>
    <mergeCell ref="C94:C95"/>
    <mergeCell ref="D94:D95"/>
    <mergeCell ref="F94:F95"/>
    <mergeCell ref="B20:B21"/>
    <mergeCell ref="F20:F21"/>
    <mergeCell ref="B37:B40"/>
    <mergeCell ref="C37:C40"/>
    <mergeCell ref="D37:D40"/>
    <mergeCell ref="A68:A69"/>
    <mergeCell ref="B68:B69"/>
    <mergeCell ref="C68:C69"/>
    <mergeCell ref="D68:D69"/>
    <mergeCell ref="F68:F69"/>
    <mergeCell ref="A85:A86"/>
    <mergeCell ref="B85:B86"/>
    <mergeCell ref="C85:C86"/>
    <mergeCell ref="D85:D86"/>
    <mergeCell ref="F85:F86"/>
    <mergeCell ref="A79:A81"/>
    <mergeCell ref="B79:B81"/>
    <mergeCell ref="C79:C81"/>
    <mergeCell ref="D79:D81"/>
    <mergeCell ref="B42:B43"/>
    <mergeCell ref="C42:C43"/>
    <mergeCell ref="D42:D43"/>
    <mergeCell ref="A20:A21"/>
    <mergeCell ref="C20:D20"/>
    <mergeCell ref="E20:E21"/>
    <mergeCell ref="A24:A28"/>
    <mergeCell ref="F24:F28"/>
    <mergeCell ref="A31:A33"/>
    <mergeCell ref="F31:F33"/>
    <mergeCell ref="A37:A40"/>
    <mergeCell ref="F37:F40"/>
    <mergeCell ref="A42:A43"/>
    <mergeCell ref="F42:F43"/>
    <mergeCell ref="B24:B28"/>
    <mergeCell ref="C24:C28"/>
    <mergeCell ref="D24:D28"/>
    <mergeCell ref="B31:B33"/>
    <mergeCell ref="C31:C33"/>
    <mergeCell ref="D31:D33"/>
  </mergeCells>
  <pageMargins left="0.7" right="0.7" top="0.75" bottom="0.75" header="0.3" footer="0.3"/>
  <pageSetup paperSize="9" orientation="landscape" horizontalDpi="90" verticalDpi="90" r:id="rId1"/>
  <headerFooter>
    <oddHeader>&amp;R&amp;G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5361" r:id="rId5" name="Check Box 1">
              <controlPr defaultSize="0" autoFill="0" autoLine="0" autoPict="0">
                <anchor moveWithCells="1">
                  <from>
                    <xdr:col>2</xdr:col>
                    <xdr:colOff>209550</xdr:colOff>
                    <xdr:row>4</xdr:row>
                    <xdr:rowOff>76200</xdr:rowOff>
                  </from>
                  <to>
                    <xdr:col>2</xdr:col>
                    <xdr:colOff>476250</xdr:colOff>
                    <xdr:row>4</xdr:row>
                    <xdr:rowOff>323850</xdr:rowOff>
                  </to>
                </anchor>
              </controlPr>
            </control>
          </mc:Choice>
        </mc:AlternateContent>
        <mc:AlternateContent xmlns:mc="http://schemas.openxmlformats.org/markup-compatibility/2006">
          <mc:Choice Requires="x14">
            <control shapeId="15362" r:id="rId6" name="Check Box 2">
              <controlPr defaultSize="0" autoFill="0" autoLine="0" autoPict="0">
                <anchor moveWithCells="1">
                  <from>
                    <xdr:col>3</xdr:col>
                    <xdr:colOff>200025</xdr:colOff>
                    <xdr:row>4</xdr:row>
                    <xdr:rowOff>76200</xdr:rowOff>
                  </from>
                  <to>
                    <xdr:col>3</xdr:col>
                    <xdr:colOff>466725</xdr:colOff>
                    <xdr:row>4</xdr:row>
                    <xdr:rowOff>323850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2</xdr:col>
                    <xdr:colOff>209550</xdr:colOff>
                    <xdr:row>5</xdr:row>
                    <xdr:rowOff>85725</xdr:rowOff>
                  </from>
                  <to>
                    <xdr:col>2</xdr:col>
                    <xdr:colOff>476250</xdr:colOff>
                    <xdr:row>6</xdr:row>
                    <xdr:rowOff>85725</xdr:rowOff>
                  </to>
                </anchor>
              </controlPr>
            </control>
          </mc:Choice>
        </mc:AlternateContent>
        <mc:AlternateContent xmlns:mc="http://schemas.openxmlformats.org/markup-compatibility/2006">
          <mc:Choice Requires="x14">
            <control shapeId="15364" r:id="rId8" name="Check Box 4">
              <controlPr defaultSize="0" autoFill="0" autoLine="0" autoPict="0">
                <anchor moveWithCells="1">
                  <from>
                    <xdr:col>3</xdr:col>
                    <xdr:colOff>200025</xdr:colOff>
                    <xdr:row>5</xdr:row>
                    <xdr:rowOff>85725</xdr:rowOff>
                  </from>
                  <to>
                    <xdr:col>3</xdr:col>
                    <xdr:colOff>466725</xdr:colOff>
                    <xdr:row>6</xdr:row>
                    <xdr:rowOff>85725</xdr:rowOff>
                  </to>
                </anchor>
              </controlPr>
            </control>
          </mc:Choice>
        </mc:AlternateContent>
        <mc:AlternateContent xmlns:mc="http://schemas.openxmlformats.org/markup-compatibility/2006">
          <mc:Choice Requires="x14">
            <control shapeId="15365" r:id="rId9" name="Check Box 5">
              <controlPr defaultSize="0" autoFill="0" autoLine="0" autoPict="0">
                <anchor moveWithCells="1">
                  <from>
                    <xdr:col>2</xdr:col>
                    <xdr:colOff>209550</xdr:colOff>
                    <xdr:row>7</xdr:row>
                    <xdr:rowOff>85725</xdr:rowOff>
                  </from>
                  <to>
                    <xdr:col>2</xdr:col>
                    <xdr:colOff>476250</xdr:colOff>
                    <xdr:row>7</xdr:row>
                    <xdr:rowOff>333375</xdr:rowOff>
                  </to>
                </anchor>
              </controlPr>
            </control>
          </mc:Choice>
        </mc:AlternateContent>
        <mc:AlternateContent xmlns:mc="http://schemas.openxmlformats.org/markup-compatibility/2006">
          <mc:Choice Requires="x14">
            <control shapeId="15366" r:id="rId10" name="Check Box 6">
              <controlPr defaultSize="0" autoFill="0" autoLine="0" autoPict="0">
                <anchor moveWithCells="1">
                  <from>
                    <xdr:col>3</xdr:col>
                    <xdr:colOff>209550</xdr:colOff>
                    <xdr:row>7</xdr:row>
                    <xdr:rowOff>95250</xdr:rowOff>
                  </from>
                  <to>
                    <xdr:col>3</xdr:col>
                    <xdr:colOff>476250</xdr:colOff>
                    <xdr:row>7</xdr:row>
                    <xdr:rowOff>342900</xdr:rowOff>
                  </to>
                </anchor>
              </controlPr>
            </control>
          </mc:Choice>
        </mc:AlternateContent>
        <mc:AlternateContent xmlns:mc="http://schemas.openxmlformats.org/markup-compatibility/2006">
          <mc:Choice Requires="x14">
            <control shapeId="15367" r:id="rId11" name="Check Box 7">
              <controlPr defaultSize="0" autoFill="0" autoLine="0" autoPict="0">
                <anchor moveWithCells="1">
                  <from>
                    <xdr:col>2</xdr:col>
                    <xdr:colOff>209550</xdr:colOff>
                    <xdr:row>8</xdr:row>
                    <xdr:rowOff>66675</xdr:rowOff>
                  </from>
                  <to>
                    <xdr:col>2</xdr:col>
                    <xdr:colOff>476250</xdr:colOff>
                    <xdr:row>8</xdr:row>
                    <xdr:rowOff>314325</xdr:rowOff>
                  </to>
                </anchor>
              </controlPr>
            </control>
          </mc:Choice>
        </mc:AlternateContent>
        <mc:AlternateContent xmlns:mc="http://schemas.openxmlformats.org/markup-compatibility/2006">
          <mc:Choice Requires="x14">
            <control shapeId="15368" r:id="rId12" name="Check Box 8">
              <controlPr defaultSize="0" autoFill="0" autoLine="0" autoPict="0">
                <anchor moveWithCells="1">
                  <from>
                    <xdr:col>3</xdr:col>
                    <xdr:colOff>200025</xdr:colOff>
                    <xdr:row>8</xdr:row>
                    <xdr:rowOff>66675</xdr:rowOff>
                  </from>
                  <to>
                    <xdr:col>3</xdr:col>
                    <xdr:colOff>466725</xdr:colOff>
                    <xdr:row>8</xdr:row>
                    <xdr:rowOff>314325</xdr:rowOff>
                  </to>
                </anchor>
              </controlPr>
            </control>
          </mc:Choice>
        </mc:AlternateContent>
        <mc:AlternateContent xmlns:mc="http://schemas.openxmlformats.org/markup-compatibility/2006">
          <mc:Choice Requires="x14">
            <control shapeId="15369" r:id="rId13" name="Check Box 9">
              <controlPr defaultSize="0" autoFill="0" autoLine="0" autoPict="0">
                <anchor moveWithCells="1">
                  <from>
                    <xdr:col>2</xdr:col>
                    <xdr:colOff>209550</xdr:colOff>
                    <xdr:row>9</xdr:row>
                    <xdr:rowOff>133350</xdr:rowOff>
                  </from>
                  <to>
                    <xdr:col>2</xdr:col>
                    <xdr:colOff>476250</xdr:colOff>
                    <xdr:row>10</xdr:row>
                    <xdr:rowOff>190500</xdr:rowOff>
                  </to>
                </anchor>
              </controlPr>
            </control>
          </mc:Choice>
        </mc:AlternateContent>
        <mc:AlternateContent xmlns:mc="http://schemas.openxmlformats.org/markup-compatibility/2006">
          <mc:Choice Requires="x14">
            <control shapeId="15370" r:id="rId14" name="Check Box 10">
              <controlPr defaultSize="0" autoFill="0" autoLine="0" autoPict="0">
                <anchor moveWithCells="1">
                  <from>
                    <xdr:col>3</xdr:col>
                    <xdr:colOff>200025</xdr:colOff>
                    <xdr:row>9</xdr:row>
                    <xdr:rowOff>142875</xdr:rowOff>
                  </from>
                  <to>
                    <xdr:col>3</xdr:col>
                    <xdr:colOff>466725</xdr:colOff>
                    <xdr:row>10</xdr:row>
                    <xdr:rowOff>200025</xdr:rowOff>
                  </to>
                </anchor>
              </controlPr>
            </control>
          </mc:Choice>
        </mc:AlternateContent>
        <mc:AlternateContent xmlns:mc="http://schemas.openxmlformats.org/markup-compatibility/2006">
          <mc:Choice Requires="x14">
            <control shapeId="15371" r:id="rId15" name="Check Box 11">
              <controlPr defaultSize="0" autoFill="0" autoLine="0" autoPict="0">
                <anchor moveWithCells="1">
                  <from>
                    <xdr:col>2</xdr:col>
                    <xdr:colOff>209550</xdr:colOff>
                    <xdr:row>11</xdr:row>
                    <xdr:rowOff>190500</xdr:rowOff>
                  </from>
                  <to>
                    <xdr:col>2</xdr:col>
                    <xdr:colOff>476250</xdr:colOff>
                    <xdr:row>12</xdr:row>
                    <xdr:rowOff>104775</xdr:rowOff>
                  </to>
                </anchor>
              </controlPr>
            </control>
          </mc:Choice>
        </mc:AlternateContent>
        <mc:AlternateContent xmlns:mc="http://schemas.openxmlformats.org/markup-compatibility/2006">
          <mc:Choice Requires="x14">
            <control shapeId="15372" r:id="rId16" name="Check Box 12">
              <controlPr defaultSize="0" autoFill="0" autoLine="0" autoPict="0">
                <anchor moveWithCells="1">
                  <from>
                    <xdr:col>3</xdr:col>
                    <xdr:colOff>209550</xdr:colOff>
                    <xdr:row>11</xdr:row>
                    <xdr:rowOff>190500</xdr:rowOff>
                  </from>
                  <to>
                    <xdr:col>3</xdr:col>
                    <xdr:colOff>476250</xdr:colOff>
                    <xdr:row>12</xdr:row>
                    <xdr:rowOff>104775</xdr:rowOff>
                  </to>
                </anchor>
              </controlPr>
            </control>
          </mc:Choice>
        </mc:AlternateContent>
        <mc:AlternateContent xmlns:mc="http://schemas.openxmlformats.org/markup-compatibility/2006">
          <mc:Choice Requires="x14">
            <control shapeId="15373" r:id="rId17" name="Check Box 13">
              <controlPr defaultSize="0" autoFill="0" autoLine="0" autoPict="0">
                <anchor moveWithCells="1">
                  <from>
                    <xdr:col>2</xdr:col>
                    <xdr:colOff>209550</xdr:colOff>
                    <xdr:row>13</xdr:row>
                    <xdr:rowOff>95250</xdr:rowOff>
                  </from>
                  <to>
                    <xdr:col>2</xdr:col>
                    <xdr:colOff>476250</xdr:colOff>
                    <xdr:row>13</xdr:row>
                    <xdr:rowOff>342900</xdr:rowOff>
                  </to>
                </anchor>
              </controlPr>
            </control>
          </mc:Choice>
        </mc:AlternateContent>
        <mc:AlternateContent xmlns:mc="http://schemas.openxmlformats.org/markup-compatibility/2006">
          <mc:Choice Requires="x14">
            <control shapeId="15374" r:id="rId18" name="Check Box 14">
              <controlPr defaultSize="0" autoFill="0" autoLine="0" autoPict="0">
                <anchor moveWithCells="1">
                  <from>
                    <xdr:col>3</xdr:col>
                    <xdr:colOff>209550</xdr:colOff>
                    <xdr:row>13</xdr:row>
                    <xdr:rowOff>95250</xdr:rowOff>
                  </from>
                  <to>
                    <xdr:col>3</xdr:col>
                    <xdr:colOff>476250</xdr:colOff>
                    <xdr:row>13</xdr:row>
                    <xdr:rowOff>342900</xdr:rowOff>
                  </to>
                </anchor>
              </controlPr>
            </control>
          </mc:Choice>
        </mc:AlternateContent>
        <mc:AlternateContent xmlns:mc="http://schemas.openxmlformats.org/markup-compatibility/2006">
          <mc:Choice Requires="x14">
            <control shapeId="15375" r:id="rId19" name="Check Box 15">
              <controlPr defaultSize="0" autoFill="0" autoLine="0" autoPict="0">
                <anchor moveWithCells="1">
                  <from>
                    <xdr:col>2</xdr:col>
                    <xdr:colOff>209550</xdr:colOff>
                    <xdr:row>14</xdr:row>
                    <xdr:rowOff>66675</xdr:rowOff>
                  </from>
                  <to>
                    <xdr:col>2</xdr:col>
                    <xdr:colOff>476250</xdr:colOff>
                    <xdr:row>14</xdr:row>
                    <xdr:rowOff>314325</xdr:rowOff>
                  </to>
                </anchor>
              </controlPr>
            </control>
          </mc:Choice>
        </mc:AlternateContent>
        <mc:AlternateContent xmlns:mc="http://schemas.openxmlformats.org/markup-compatibility/2006">
          <mc:Choice Requires="x14">
            <control shapeId="15376" r:id="rId20" name="Check Box 16">
              <controlPr defaultSize="0" autoFill="0" autoLine="0" autoPict="0">
                <anchor moveWithCells="1">
                  <from>
                    <xdr:col>3</xdr:col>
                    <xdr:colOff>209550</xdr:colOff>
                    <xdr:row>14</xdr:row>
                    <xdr:rowOff>76200</xdr:rowOff>
                  </from>
                  <to>
                    <xdr:col>3</xdr:col>
                    <xdr:colOff>476250</xdr:colOff>
                    <xdr:row>14</xdr:row>
                    <xdr:rowOff>323850</xdr:rowOff>
                  </to>
                </anchor>
              </controlPr>
            </control>
          </mc:Choice>
        </mc:AlternateContent>
        <mc:AlternateContent xmlns:mc="http://schemas.openxmlformats.org/markup-compatibility/2006">
          <mc:Choice Requires="x14">
            <control shapeId="15377" r:id="rId21" name="Check Box 17">
              <controlPr defaultSize="0" autoFill="0" autoLine="0" autoPict="0">
                <anchor moveWithCells="1">
                  <from>
                    <xdr:col>2</xdr:col>
                    <xdr:colOff>209550</xdr:colOff>
                    <xdr:row>15</xdr:row>
                    <xdr:rowOff>85725</xdr:rowOff>
                  </from>
                  <to>
                    <xdr:col>2</xdr:col>
                    <xdr:colOff>476250</xdr:colOff>
                    <xdr:row>15</xdr:row>
                    <xdr:rowOff>333375</xdr:rowOff>
                  </to>
                </anchor>
              </controlPr>
            </control>
          </mc:Choice>
        </mc:AlternateContent>
        <mc:AlternateContent xmlns:mc="http://schemas.openxmlformats.org/markup-compatibility/2006">
          <mc:Choice Requires="x14">
            <control shapeId="15378" r:id="rId22" name="Check Box 18">
              <controlPr defaultSize="0" autoFill="0" autoLine="0" autoPict="0">
                <anchor moveWithCells="1">
                  <from>
                    <xdr:col>3</xdr:col>
                    <xdr:colOff>209550</xdr:colOff>
                    <xdr:row>15</xdr:row>
                    <xdr:rowOff>85725</xdr:rowOff>
                  </from>
                  <to>
                    <xdr:col>3</xdr:col>
                    <xdr:colOff>476250</xdr:colOff>
                    <xdr:row>15</xdr:row>
                    <xdr:rowOff>333375</xdr:rowOff>
                  </to>
                </anchor>
              </controlPr>
            </control>
          </mc:Choice>
        </mc:AlternateContent>
        <mc:AlternateContent xmlns:mc="http://schemas.openxmlformats.org/markup-compatibility/2006">
          <mc:Choice Requires="x14">
            <control shapeId="15379" r:id="rId23" name="Check Box 19">
              <controlPr defaultSize="0" autoFill="0" autoLine="0" autoPict="0">
                <anchor moveWithCells="1">
                  <from>
                    <xdr:col>2</xdr:col>
                    <xdr:colOff>200025</xdr:colOff>
                    <xdr:row>16</xdr:row>
                    <xdr:rowOff>228600</xdr:rowOff>
                  </from>
                  <to>
                    <xdr:col>2</xdr:col>
                    <xdr:colOff>466725</xdr:colOff>
                    <xdr:row>17</xdr:row>
                    <xdr:rowOff>142875</xdr:rowOff>
                  </to>
                </anchor>
              </controlPr>
            </control>
          </mc:Choice>
        </mc:AlternateContent>
        <mc:AlternateContent xmlns:mc="http://schemas.openxmlformats.org/markup-compatibility/2006">
          <mc:Choice Requires="x14">
            <control shapeId="15380" r:id="rId24" name="Check Box 20">
              <controlPr defaultSize="0" autoFill="0" autoLine="0" autoPict="0">
                <anchor moveWithCells="1">
                  <from>
                    <xdr:col>3</xdr:col>
                    <xdr:colOff>209550</xdr:colOff>
                    <xdr:row>16</xdr:row>
                    <xdr:rowOff>238125</xdr:rowOff>
                  </from>
                  <to>
                    <xdr:col>3</xdr:col>
                    <xdr:colOff>476250</xdr:colOff>
                    <xdr:row>17</xdr:row>
                    <xdr:rowOff>152400</xdr:rowOff>
                  </to>
                </anchor>
              </controlPr>
            </control>
          </mc:Choice>
        </mc:AlternateContent>
        <mc:AlternateContent xmlns:mc="http://schemas.openxmlformats.org/markup-compatibility/2006">
          <mc:Choice Requires="x14">
            <control shapeId="15471" r:id="rId25" name="Check Box 111">
              <controlPr defaultSize="0" autoFill="0" autoLine="0" autoPict="0">
                <anchor moveWithCells="1">
                  <from>
                    <xdr:col>2</xdr:col>
                    <xdr:colOff>209550</xdr:colOff>
                    <xdr:row>22</xdr:row>
                    <xdr:rowOff>95250</xdr:rowOff>
                  </from>
                  <to>
                    <xdr:col>2</xdr:col>
                    <xdr:colOff>476250</xdr:colOff>
                    <xdr:row>22</xdr:row>
                    <xdr:rowOff>342900</xdr:rowOff>
                  </to>
                </anchor>
              </controlPr>
            </control>
          </mc:Choice>
        </mc:AlternateContent>
        <mc:AlternateContent xmlns:mc="http://schemas.openxmlformats.org/markup-compatibility/2006">
          <mc:Choice Requires="x14">
            <control shapeId="15472" r:id="rId26" name="Check Box 112">
              <controlPr defaultSize="0" autoFill="0" autoLine="0" autoPict="0">
                <anchor moveWithCells="1">
                  <from>
                    <xdr:col>3</xdr:col>
                    <xdr:colOff>219075</xdr:colOff>
                    <xdr:row>22</xdr:row>
                    <xdr:rowOff>95250</xdr:rowOff>
                  </from>
                  <to>
                    <xdr:col>3</xdr:col>
                    <xdr:colOff>485775</xdr:colOff>
                    <xdr:row>22</xdr:row>
                    <xdr:rowOff>342900</xdr:rowOff>
                  </to>
                </anchor>
              </controlPr>
            </control>
          </mc:Choice>
        </mc:AlternateContent>
        <mc:AlternateContent xmlns:mc="http://schemas.openxmlformats.org/markup-compatibility/2006">
          <mc:Choice Requires="x14">
            <control shapeId="15473" r:id="rId27" name="Check Box 113">
              <controlPr defaultSize="0" autoFill="0" autoLine="0" autoPict="0">
                <anchor moveWithCells="1">
                  <from>
                    <xdr:col>2</xdr:col>
                    <xdr:colOff>209550</xdr:colOff>
                    <xdr:row>25</xdr:row>
                    <xdr:rowOff>9525</xdr:rowOff>
                  </from>
                  <to>
                    <xdr:col>2</xdr:col>
                    <xdr:colOff>476250</xdr:colOff>
                    <xdr:row>25</xdr:row>
                    <xdr:rowOff>257175</xdr:rowOff>
                  </to>
                </anchor>
              </controlPr>
            </control>
          </mc:Choice>
        </mc:AlternateContent>
        <mc:AlternateContent xmlns:mc="http://schemas.openxmlformats.org/markup-compatibility/2006">
          <mc:Choice Requires="x14">
            <control shapeId="15474" r:id="rId28" name="Check Box 114">
              <controlPr defaultSize="0" autoFill="0" autoLine="0" autoPict="0">
                <anchor moveWithCells="1">
                  <from>
                    <xdr:col>3</xdr:col>
                    <xdr:colOff>209550</xdr:colOff>
                    <xdr:row>25</xdr:row>
                    <xdr:rowOff>0</xdr:rowOff>
                  </from>
                  <to>
                    <xdr:col>3</xdr:col>
                    <xdr:colOff>476250</xdr:colOff>
                    <xdr:row>25</xdr:row>
                    <xdr:rowOff>247650</xdr:rowOff>
                  </to>
                </anchor>
              </controlPr>
            </control>
          </mc:Choice>
        </mc:AlternateContent>
        <mc:AlternateContent xmlns:mc="http://schemas.openxmlformats.org/markup-compatibility/2006">
          <mc:Choice Requires="x14">
            <control shapeId="15475" r:id="rId29" name="Check Box 115">
              <controlPr defaultSize="0" autoFill="0" autoLine="0" autoPict="0">
                <anchor moveWithCells="1">
                  <from>
                    <xdr:col>2</xdr:col>
                    <xdr:colOff>219075</xdr:colOff>
                    <xdr:row>28</xdr:row>
                    <xdr:rowOff>114300</xdr:rowOff>
                  </from>
                  <to>
                    <xdr:col>2</xdr:col>
                    <xdr:colOff>485775</xdr:colOff>
                    <xdr:row>28</xdr:row>
                    <xdr:rowOff>381000</xdr:rowOff>
                  </to>
                </anchor>
              </controlPr>
            </control>
          </mc:Choice>
        </mc:AlternateContent>
        <mc:AlternateContent xmlns:mc="http://schemas.openxmlformats.org/markup-compatibility/2006">
          <mc:Choice Requires="x14">
            <control shapeId="15476" r:id="rId30" name="Check Box 116">
              <controlPr defaultSize="0" autoFill="0" autoLine="0" autoPict="0">
                <anchor moveWithCells="1">
                  <from>
                    <xdr:col>3</xdr:col>
                    <xdr:colOff>209550</xdr:colOff>
                    <xdr:row>28</xdr:row>
                    <xdr:rowOff>114300</xdr:rowOff>
                  </from>
                  <to>
                    <xdr:col>3</xdr:col>
                    <xdr:colOff>476250</xdr:colOff>
                    <xdr:row>28</xdr:row>
                    <xdr:rowOff>390525</xdr:rowOff>
                  </to>
                </anchor>
              </controlPr>
            </control>
          </mc:Choice>
        </mc:AlternateContent>
        <mc:AlternateContent xmlns:mc="http://schemas.openxmlformats.org/markup-compatibility/2006">
          <mc:Choice Requires="x14">
            <control shapeId="15477" r:id="rId31" name="Check Box 117">
              <controlPr defaultSize="0" autoFill="0" autoLine="0" autoPict="0">
                <anchor moveWithCells="1">
                  <from>
                    <xdr:col>2</xdr:col>
                    <xdr:colOff>209550</xdr:colOff>
                    <xdr:row>29</xdr:row>
                    <xdr:rowOff>95250</xdr:rowOff>
                  </from>
                  <to>
                    <xdr:col>2</xdr:col>
                    <xdr:colOff>476250</xdr:colOff>
                    <xdr:row>29</xdr:row>
                    <xdr:rowOff>342900</xdr:rowOff>
                  </to>
                </anchor>
              </controlPr>
            </control>
          </mc:Choice>
        </mc:AlternateContent>
        <mc:AlternateContent xmlns:mc="http://schemas.openxmlformats.org/markup-compatibility/2006">
          <mc:Choice Requires="x14">
            <control shapeId="15478" r:id="rId32" name="Check Box 118">
              <controlPr defaultSize="0" autoFill="0" autoLine="0" autoPict="0">
                <anchor moveWithCells="1">
                  <from>
                    <xdr:col>3</xdr:col>
                    <xdr:colOff>209550</xdr:colOff>
                    <xdr:row>29</xdr:row>
                    <xdr:rowOff>104775</xdr:rowOff>
                  </from>
                  <to>
                    <xdr:col>3</xdr:col>
                    <xdr:colOff>476250</xdr:colOff>
                    <xdr:row>29</xdr:row>
                    <xdr:rowOff>352425</xdr:rowOff>
                  </to>
                </anchor>
              </controlPr>
            </control>
          </mc:Choice>
        </mc:AlternateContent>
        <mc:AlternateContent xmlns:mc="http://schemas.openxmlformats.org/markup-compatibility/2006">
          <mc:Choice Requires="x14">
            <control shapeId="15479" r:id="rId33" name="Check Box 119">
              <controlPr defaultSize="0" autoFill="0" autoLine="0" autoPict="0">
                <anchor moveWithCells="1">
                  <from>
                    <xdr:col>2</xdr:col>
                    <xdr:colOff>209550</xdr:colOff>
                    <xdr:row>30</xdr:row>
                    <xdr:rowOff>361950</xdr:rowOff>
                  </from>
                  <to>
                    <xdr:col>2</xdr:col>
                    <xdr:colOff>476250</xdr:colOff>
                    <xdr:row>31</xdr:row>
                    <xdr:rowOff>238125</xdr:rowOff>
                  </to>
                </anchor>
              </controlPr>
            </control>
          </mc:Choice>
        </mc:AlternateContent>
        <mc:AlternateContent xmlns:mc="http://schemas.openxmlformats.org/markup-compatibility/2006">
          <mc:Choice Requires="x14">
            <control shapeId="15480" r:id="rId34" name="Check Box 120">
              <controlPr defaultSize="0" autoFill="0" autoLine="0" autoPict="0">
                <anchor moveWithCells="1">
                  <from>
                    <xdr:col>3</xdr:col>
                    <xdr:colOff>219075</xdr:colOff>
                    <xdr:row>30</xdr:row>
                    <xdr:rowOff>352425</xdr:rowOff>
                  </from>
                  <to>
                    <xdr:col>3</xdr:col>
                    <xdr:colOff>485775</xdr:colOff>
                    <xdr:row>31</xdr:row>
                    <xdr:rowOff>238125</xdr:rowOff>
                  </to>
                </anchor>
              </controlPr>
            </control>
          </mc:Choice>
        </mc:AlternateContent>
        <mc:AlternateContent xmlns:mc="http://schemas.openxmlformats.org/markup-compatibility/2006">
          <mc:Choice Requires="x14">
            <control shapeId="15483" r:id="rId35" name="Check Box 123">
              <controlPr defaultSize="0" autoFill="0" autoLine="0" autoPict="0">
                <anchor moveWithCells="1">
                  <from>
                    <xdr:col>2</xdr:col>
                    <xdr:colOff>219075</xdr:colOff>
                    <xdr:row>21</xdr:row>
                    <xdr:rowOff>114300</xdr:rowOff>
                  </from>
                  <to>
                    <xdr:col>2</xdr:col>
                    <xdr:colOff>485775</xdr:colOff>
                    <xdr:row>21</xdr:row>
                    <xdr:rowOff>361950</xdr:rowOff>
                  </to>
                </anchor>
              </controlPr>
            </control>
          </mc:Choice>
        </mc:AlternateContent>
        <mc:AlternateContent xmlns:mc="http://schemas.openxmlformats.org/markup-compatibility/2006">
          <mc:Choice Requires="x14">
            <control shapeId="15484" r:id="rId36" name="Check Box 124">
              <controlPr defaultSize="0" autoFill="0" autoLine="0" autoPict="0">
                <anchor moveWithCells="1">
                  <from>
                    <xdr:col>3</xdr:col>
                    <xdr:colOff>209550</xdr:colOff>
                    <xdr:row>21</xdr:row>
                    <xdr:rowOff>123825</xdr:rowOff>
                  </from>
                  <to>
                    <xdr:col>3</xdr:col>
                    <xdr:colOff>476250</xdr:colOff>
                    <xdr:row>21</xdr:row>
                    <xdr:rowOff>371475</xdr:rowOff>
                  </to>
                </anchor>
              </controlPr>
            </control>
          </mc:Choice>
        </mc:AlternateContent>
        <mc:AlternateContent xmlns:mc="http://schemas.openxmlformats.org/markup-compatibility/2006">
          <mc:Choice Requires="x14">
            <control shapeId="15487" r:id="rId37" name="Check Box 127">
              <controlPr defaultSize="0" autoFill="0" autoLine="0" autoPict="0">
                <anchor moveWithCells="1">
                  <from>
                    <xdr:col>2</xdr:col>
                    <xdr:colOff>209550</xdr:colOff>
                    <xdr:row>37</xdr:row>
                    <xdr:rowOff>66675</xdr:rowOff>
                  </from>
                  <to>
                    <xdr:col>2</xdr:col>
                    <xdr:colOff>476250</xdr:colOff>
                    <xdr:row>38</xdr:row>
                    <xdr:rowOff>123825</xdr:rowOff>
                  </to>
                </anchor>
              </controlPr>
            </control>
          </mc:Choice>
        </mc:AlternateContent>
        <mc:AlternateContent xmlns:mc="http://schemas.openxmlformats.org/markup-compatibility/2006">
          <mc:Choice Requires="x14">
            <control shapeId="15488" r:id="rId38" name="Check Box 128">
              <controlPr defaultSize="0" autoFill="0" autoLine="0" autoPict="0">
                <anchor moveWithCells="1">
                  <from>
                    <xdr:col>3</xdr:col>
                    <xdr:colOff>209550</xdr:colOff>
                    <xdr:row>37</xdr:row>
                    <xdr:rowOff>76200</xdr:rowOff>
                  </from>
                  <to>
                    <xdr:col>3</xdr:col>
                    <xdr:colOff>476250</xdr:colOff>
                    <xdr:row>38</xdr:row>
                    <xdr:rowOff>133350</xdr:rowOff>
                  </to>
                </anchor>
              </controlPr>
            </control>
          </mc:Choice>
        </mc:AlternateContent>
        <mc:AlternateContent xmlns:mc="http://schemas.openxmlformats.org/markup-compatibility/2006">
          <mc:Choice Requires="x14">
            <control shapeId="15489" r:id="rId39" name="Check Box 129">
              <controlPr defaultSize="0" autoFill="0" autoLine="0" autoPict="0">
                <anchor moveWithCells="1">
                  <from>
                    <xdr:col>2</xdr:col>
                    <xdr:colOff>209550</xdr:colOff>
                    <xdr:row>40</xdr:row>
                    <xdr:rowOff>180975</xdr:rowOff>
                  </from>
                  <to>
                    <xdr:col>2</xdr:col>
                    <xdr:colOff>476250</xdr:colOff>
                    <xdr:row>40</xdr:row>
                    <xdr:rowOff>428625</xdr:rowOff>
                  </to>
                </anchor>
              </controlPr>
            </control>
          </mc:Choice>
        </mc:AlternateContent>
        <mc:AlternateContent xmlns:mc="http://schemas.openxmlformats.org/markup-compatibility/2006">
          <mc:Choice Requires="x14">
            <control shapeId="15490" r:id="rId40" name="Check Box 130">
              <controlPr defaultSize="0" autoFill="0" autoLine="0" autoPict="0">
                <anchor moveWithCells="1">
                  <from>
                    <xdr:col>3</xdr:col>
                    <xdr:colOff>209550</xdr:colOff>
                    <xdr:row>40</xdr:row>
                    <xdr:rowOff>190500</xdr:rowOff>
                  </from>
                  <to>
                    <xdr:col>3</xdr:col>
                    <xdr:colOff>476250</xdr:colOff>
                    <xdr:row>40</xdr:row>
                    <xdr:rowOff>438150</xdr:rowOff>
                  </to>
                </anchor>
              </controlPr>
            </control>
          </mc:Choice>
        </mc:AlternateContent>
        <mc:AlternateContent xmlns:mc="http://schemas.openxmlformats.org/markup-compatibility/2006">
          <mc:Choice Requires="x14">
            <control shapeId="15491" r:id="rId41" name="Check Box 131">
              <controlPr defaultSize="0" autoFill="0" autoLine="0" autoPict="0">
                <anchor moveWithCells="1">
                  <from>
                    <xdr:col>2</xdr:col>
                    <xdr:colOff>209550</xdr:colOff>
                    <xdr:row>41</xdr:row>
                    <xdr:rowOff>180975</xdr:rowOff>
                  </from>
                  <to>
                    <xdr:col>2</xdr:col>
                    <xdr:colOff>476250</xdr:colOff>
                    <xdr:row>42</xdr:row>
                    <xdr:rowOff>123825</xdr:rowOff>
                  </to>
                </anchor>
              </controlPr>
            </control>
          </mc:Choice>
        </mc:AlternateContent>
        <mc:AlternateContent xmlns:mc="http://schemas.openxmlformats.org/markup-compatibility/2006">
          <mc:Choice Requires="x14">
            <control shapeId="15492" r:id="rId42" name="Check Box 132">
              <controlPr defaultSize="0" autoFill="0" autoLine="0" autoPict="0">
                <anchor moveWithCells="1">
                  <from>
                    <xdr:col>3</xdr:col>
                    <xdr:colOff>209550</xdr:colOff>
                    <xdr:row>41</xdr:row>
                    <xdr:rowOff>180975</xdr:rowOff>
                  </from>
                  <to>
                    <xdr:col>3</xdr:col>
                    <xdr:colOff>476250</xdr:colOff>
                    <xdr:row>42</xdr:row>
                    <xdr:rowOff>123825</xdr:rowOff>
                  </to>
                </anchor>
              </controlPr>
            </control>
          </mc:Choice>
        </mc:AlternateContent>
        <mc:AlternateContent xmlns:mc="http://schemas.openxmlformats.org/markup-compatibility/2006">
          <mc:Choice Requires="x14">
            <control shapeId="15493" r:id="rId43" name="Check Box 133">
              <controlPr defaultSize="0" autoFill="0" autoLine="0" autoPict="0">
                <anchor moveWithCells="1">
                  <from>
                    <xdr:col>2</xdr:col>
                    <xdr:colOff>209550</xdr:colOff>
                    <xdr:row>43</xdr:row>
                    <xdr:rowOff>123825</xdr:rowOff>
                  </from>
                  <to>
                    <xdr:col>2</xdr:col>
                    <xdr:colOff>476250</xdr:colOff>
                    <xdr:row>43</xdr:row>
                    <xdr:rowOff>371475</xdr:rowOff>
                  </to>
                </anchor>
              </controlPr>
            </control>
          </mc:Choice>
        </mc:AlternateContent>
        <mc:AlternateContent xmlns:mc="http://schemas.openxmlformats.org/markup-compatibility/2006">
          <mc:Choice Requires="x14">
            <control shapeId="15494" r:id="rId44" name="Check Box 134">
              <controlPr defaultSize="0" autoFill="0" autoLine="0" autoPict="0">
                <anchor moveWithCells="1">
                  <from>
                    <xdr:col>3</xdr:col>
                    <xdr:colOff>209550</xdr:colOff>
                    <xdr:row>43</xdr:row>
                    <xdr:rowOff>133350</xdr:rowOff>
                  </from>
                  <to>
                    <xdr:col>3</xdr:col>
                    <xdr:colOff>476250</xdr:colOff>
                    <xdr:row>43</xdr:row>
                    <xdr:rowOff>381000</xdr:rowOff>
                  </to>
                </anchor>
              </controlPr>
            </control>
          </mc:Choice>
        </mc:AlternateContent>
        <mc:AlternateContent xmlns:mc="http://schemas.openxmlformats.org/markup-compatibility/2006">
          <mc:Choice Requires="x14">
            <control shapeId="15495" r:id="rId45" name="Check Box 135">
              <controlPr defaultSize="0" autoFill="0" autoLine="0" autoPict="0">
                <anchor moveWithCells="1">
                  <from>
                    <xdr:col>2</xdr:col>
                    <xdr:colOff>209550</xdr:colOff>
                    <xdr:row>44</xdr:row>
                    <xdr:rowOff>85725</xdr:rowOff>
                  </from>
                  <to>
                    <xdr:col>2</xdr:col>
                    <xdr:colOff>476250</xdr:colOff>
                    <xdr:row>44</xdr:row>
                    <xdr:rowOff>333375</xdr:rowOff>
                  </to>
                </anchor>
              </controlPr>
            </control>
          </mc:Choice>
        </mc:AlternateContent>
        <mc:AlternateContent xmlns:mc="http://schemas.openxmlformats.org/markup-compatibility/2006">
          <mc:Choice Requires="x14">
            <control shapeId="15496" r:id="rId46" name="Check Box 136">
              <controlPr defaultSize="0" autoFill="0" autoLine="0" autoPict="0">
                <anchor moveWithCells="1">
                  <from>
                    <xdr:col>3</xdr:col>
                    <xdr:colOff>209550</xdr:colOff>
                    <xdr:row>44</xdr:row>
                    <xdr:rowOff>85725</xdr:rowOff>
                  </from>
                  <to>
                    <xdr:col>3</xdr:col>
                    <xdr:colOff>476250</xdr:colOff>
                    <xdr:row>44</xdr:row>
                    <xdr:rowOff>333375</xdr:rowOff>
                  </to>
                </anchor>
              </controlPr>
            </control>
          </mc:Choice>
        </mc:AlternateContent>
        <mc:AlternateContent xmlns:mc="http://schemas.openxmlformats.org/markup-compatibility/2006">
          <mc:Choice Requires="x14">
            <control shapeId="15497" r:id="rId47" name="Check Box 137">
              <controlPr defaultSize="0" autoFill="0" autoLine="0" autoPict="0">
                <anchor moveWithCells="1">
                  <from>
                    <xdr:col>2</xdr:col>
                    <xdr:colOff>209550</xdr:colOff>
                    <xdr:row>45</xdr:row>
                    <xdr:rowOff>123825</xdr:rowOff>
                  </from>
                  <to>
                    <xdr:col>2</xdr:col>
                    <xdr:colOff>476250</xdr:colOff>
                    <xdr:row>45</xdr:row>
                    <xdr:rowOff>371475</xdr:rowOff>
                  </to>
                </anchor>
              </controlPr>
            </control>
          </mc:Choice>
        </mc:AlternateContent>
        <mc:AlternateContent xmlns:mc="http://schemas.openxmlformats.org/markup-compatibility/2006">
          <mc:Choice Requires="x14">
            <control shapeId="15498" r:id="rId48" name="Check Box 138">
              <controlPr defaultSize="0" autoFill="0" autoLine="0" autoPict="0">
                <anchor moveWithCells="1">
                  <from>
                    <xdr:col>3</xdr:col>
                    <xdr:colOff>209550</xdr:colOff>
                    <xdr:row>45</xdr:row>
                    <xdr:rowOff>123825</xdr:rowOff>
                  </from>
                  <to>
                    <xdr:col>3</xdr:col>
                    <xdr:colOff>476250</xdr:colOff>
                    <xdr:row>45</xdr:row>
                    <xdr:rowOff>371475</xdr:rowOff>
                  </to>
                </anchor>
              </controlPr>
            </control>
          </mc:Choice>
        </mc:AlternateContent>
        <mc:AlternateContent xmlns:mc="http://schemas.openxmlformats.org/markup-compatibility/2006">
          <mc:Choice Requires="x14">
            <control shapeId="15499" r:id="rId49" name="Check Box 139">
              <controlPr defaultSize="0" autoFill="0" autoLine="0" autoPict="0">
                <anchor moveWithCells="1">
                  <from>
                    <xdr:col>2</xdr:col>
                    <xdr:colOff>209550</xdr:colOff>
                    <xdr:row>56</xdr:row>
                    <xdr:rowOff>123825</xdr:rowOff>
                  </from>
                  <to>
                    <xdr:col>2</xdr:col>
                    <xdr:colOff>476250</xdr:colOff>
                    <xdr:row>56</xdr:row>
                    <xdr:rowOff>371475</xdr:rowOff>
                  </to>
                </anchor>
              </controlPr>
            </control>
          </mc:Choice>
        </mc:AlternateContent>
        <mc:AlternateContent xmlns:mc="http://schemas.openxmlformats.org/markup-compatibility/2006">
          <mc:Choice Requires="x14">
            <control shapeId="15500" r:id="rId50" name="Check Box 140">
              <controlPr defaultSize="0" autoFill="0" autoLine="0" autoPict="0">
                <anchor moveWithCells="1">
                  <from>
                    <xdr:col>3</xdr:col>
                    <xdr:colOff>209550</xdr:colOff>
                    <xdr:row>56</xdr:row>
                    <xdr:rowOff>123825</xdr:rowOff>
                  </from>
                  <to>
                    <xdr:col>3</xdr:col>
                    <xdr:colOff>476250</xdr:colOff>
                    <xdr:row>56</xdr:row>
                    <xdr:rowOff>371475</xdr:rowOff>
                  </to>
                </anchor>
              </controlPr>
            </control>
          </mc:Choice>
        </mc:AlternateContent>
        <mc:AlternateContent xmlns:mc="http://schemas.openxmlformats.org/markup-compatibility/2006">
          <mc:Choice Requires="x14">
            <control shapeId="15501" r:id="rId51" name="Check Box 141">
              <controlPr defaultSize="0" autoFill="0" autoLine="0" autoPict="0">
                <anchor moveWithCells="1">
                  <from>
                    <xdr:col>2</xdr:col>
                    <xdr:colOff>209550</xdr:colOff>
                    <xdr:row>57</xdr:row>
                    <xdr:rowOff>95250</xdr:rowOff>
                  </from>
                  <to>
                    <xdr:col>2</xdr:col>
                    <xdr:colOff>476250</xdr:colOff>
                    <xdr:row>57</xdr:row>
                    <xdr:rowOff>342900</xdr:rowOff>
                  </to>
                </anchor>
              </controlPr>
            </control>
          </mc:Choice>
        </mc:AlternateContent>
        <mc:AlternateContent xmlns:mc="http://schemas.openxmlformats.org/markup-compatibility/2006">
          <mc:Choice Requires="x14">
            <control shapeId="15502" r:id="rId52" name="Check Box 142">
              <controlPr defaultSize="0" autoFill="0" autoLine="0" autoPict="0">
                <anchor moveWithCells="1">
                  <from>
                    <xdr:col>3</xdr:col>
                    <xdr:colOff>209550</xdr:colOff>
                    <xdr:row>57</xdr:row>
                    <xdr:rowOff>95250</xdr:rowOff>
                  </from>
                  <to>
                    <xdr:col>3</xdr:col>
                    <xdr:colOff>476250</xdr:colOff>
                    <xdr:row>57</xdr:row>
                    <xdr:rowOff>342900</xdr:rowOff>
                  </to>
                </anchor>
              </controlPr>
            </control>
          </mc:Choice>
        </mc:AlternateContent>
        <mc:AlternateContent xmlns:mc="http://schemas.openxmlformats.org/markup-compatibility/2006">
          <mc:Choice Requires="x14">
            <control shapeId="15503" r:id="rId53" name="Check Box 143">
              <controlPr defaultSize="0" autoFill="0" autoLine="0" autoPict="0">
                <anchor moveWithCells="1">
                  <from>
                    <xdr:col>2</xdr:col>
                    <xdr:colOff>209550</xdr:colOff>
                    <xdr:row>58</xdr:row>
                    <xdr:rowOff>95250</xdr:rowOff>
                  </from>
                  <to>
                    <xdr:col>2</xdr:col>
                    <xdr:colOff>476250</xdr:colOff>
                    <xdr:row>58</xdr:row>
                    <xdr:rowOff>342900</xdr:rowOff>
                  </to>
                </anchor>
              </controlPr>
            </control>
          </mc:Choice>
        </mc:AlternateContent>
        <mc:AlternateContent xmlns:mc="http://schemas.openxmlformats.org/markup-compatibility/2006">
          <mc:Choice Requires="x14">
            <control shapeId="15504" r:id="rId54" name="Check Box 144">
              <controlPr defaultSize="0" autoFill="0" autoLine="0" autoPict="0">
                <anchor moveWithCells="1">
                  <from>
                    <xdr:col>3</xdr:col>
                    <xdr:colOff>209550</xdr:colOff>
                    <xdr:row>58</xdr:row>
                    <xdr:rowOff>95250</xdr:rowOff>
                  </from>
                  <to>
                    <xdr:col>3</xdr:col>
                    <xdr:colOff>476250</xdr:colOff>
                    <xdr:row>58</xdr:row>
                    <xdr:rowOff>342900</xdr:rowOff>
                  </to>
                </anchor>
              </controlPr>
            </control>
          </mc:Choice>
        </mc:AlternateContent>
        <mc:AlternateContent xmlns:mc="http://schemas.openxmlformats.org/markup-compatibility/2006">
          <mc:Choice Requires="x14">
            <control shapeId="15505" r:id="rId55" name="Check Box 145">
              <controlPr defaultSize="0" autoFill="0" autoLine="0" autoPict="0">
                <anchor moveWithCells="1">
                  <from>
                    <xdr:col>2</xdr:col>
                    <xdr:colOff>209550</xdr:colOff>
                    <xdr:row>59</xdr:row>
                    <xdr:rowOff>104775</xdr:rowOff>
                  </from>
                  <to>
                    <xdr:col>2</xdr:col>
                    <xdr:colOff>476250</xdr:colOff>
                    <xdr:row>59</xdr:row>
                    <xdr:rowOff>352425</xdr:rowOff>
                  </to>
                </anchor>
              </controlPr>
            </control>
          </mc:Choice>
        </mc:AlternateContent>
        <mc:AlternateContent xmlns:mc="http://schemas.openxmlformats.org/markup-compatibility/2006">
          <mc:Choice Requires="x14">
            <control shapeId="15506" r:id="rId56" name="Check Box 146">
              <controlPr defaultSize="0" autoFill="0" autoLine="0" autoPict="0">
                <anchor moveWithCells="1">
                  <from>
                    <xdr:col>3</xdr:col>
                    <xdr:colOff>209550</xdr:colOff>
                    <xdr:row>59</xdr:row>
                    <xdr:rowOff>104775</xdr:rowOff>
                  </from>
                  <to>
                    <xdr:col>3</xdr:col>
                    <xdr:colOff>476250</xdr:colOff>
                    <xdr:row>59</xdr:row>
                    <xdr:rowOff>352425</xdr:rowOff>
                  </to>
                </anchor>
              </controlPr>
            </control>
          </mc:Choice>
        </mc:AlternateContent>
        <mc:AlternateContent xmlns:mc="http://schemas.openxmlformats.org/markup-compatibility/2006">
          <mc:Choice Requires="x14">
            <control shapeId="15507" r:id="rId57" name="Check Box 147">
              <controlPr defaultSize="0" autoFill="0" autoLine="0" autoPict="0">
                <anchor moveWithCells="1">
                  <from>
                    <xdr:col>2</xdr:col>
                    <xdr:colOff>209550</xdr:colOff>
                    <xdr:row>60</xdr:row>
                    <xdr:rowOff>133350</xdr:rowOff>
                  </from>
                  <to>
                    <xdr:col>2</xdr:col>
                    <xdr:colOff>476250</xdr:colOff>
                    <xdr:row>60</xdr:row>
                    <xdr:rowOff>381000</xdr:rowOff>
                  </to>
                </anchor>
              </controlPr>
            </control>
          </mc:Choice>
        </mc:AlternateContent>
        <mc:AlternateContent xmlns:mc="http://schemas.openxmlformats.org/markup-compatibility/2006">
          <mc:Choice Requires="x14">
            <control shapeId="15508" r:id="rId58" name="Check Box 148">
              <controlPr defaultSize="0" autoFill="0" autoLine="0" autoPict="0">
                <anchor moveWithCells="1">
                  <from>
                    <xdr:col>3</xdr:col>
                    <xdr:colOff>209550</xdr:colOff>
                    <xdr:row>60</xdr:row>
                    <xdr:rowOff>133350</xdr:rowOff>
                  </from>
                  <to>
                    <xdr:col>3</xdr:col>
                    <xdr:colOff>476250</xdr:colOff>
                    <xdr:row>60</xdr:row>
                    <xdr:rowOff>381000</xdr:rowOff>
                  </to>
                </anchor>
              </controlPr>
            </control>
          </mc:Choice>
        </mc:AlternateContent>
        <mc:AlternateContent xmlns:mc="http://schemas.openxmlformats.org/markup-compatibility/2006">
          <mc:Choice Requires="x14">
            <control shapeId="15509" r:id="rId59" name="Check Box 149">
              <controlPr defaultSize="0" autoFill="0" autoLine="0" autoPict="0">
                <anchor moveWithCells="1">
                  <from>
                    <xdr:col>2</xdr:col>
                    <xdr:colOff>209550</xdr:colOff>
                    <xdr:row>61</xdr:row>
                    <xdr:rowOff>95250</xdr:rowOff>
                  </from>
                  <to>
                    <xdr:col>2</xdr:col>
                    <xdr:colOff>476250</xdr:colOff>
                    <xdr:row>61</xdr:row>
                    <xdr:rowOff>342900</xdr:rowOff>
                  </to>
                </anchor>
              </controlPr>
            </control>
          </mc:Choice>
        </mc:AlternateContent>
        <mc:AlternateContent xmlns:mc="http://schemas.openxmlformats.org/markup-compatibility/2006">
          <mc:Choice Requires="x14">
            <control shapeId="15510" r:id="rId60" name="Check Box 150">
              <controlPr defaultSize="0" autoFill="0" autoLine="0" autoPict="0">
                <anchor moveWithCells="1">
                  <from>
                    <xdr:col>3</xdr:col>
                    <xdr:colOff>209550</xdr:colOff>
                    <xdr:row>61</xdr:row>
                    <xdr:rowOff>95250</xdr:rowOff>
                  </from>
                  <to>
                    <xdr:col>3</xdr:col>
                    <xdr:colOff>476250</xdr:colOff>
                    <xdr:row>61</xdr:row>
                    <xdr:rowOff>342900</xdr:rowOff>
                  </to>
                </anchor>
              </controlPr>
            </control>
          </mc:Choice>
        </mc:AlternateContent>
        <mc:AlternateContent xmlns:mc="http://schemas.openxmlformats.org/markup-compatibility/2006">
          <mc:Choice Requires="x14">
            <control shapeId="15511" r:id="rId61" name="Check Box 151">
              <controlPr defaultSize="0" autoFill="0" autoLine="0" autoPict="0">
                <anchor moveWithCells="1">
                  <from>
                    <xdr:col>2</xdr:col>
                    <xdr:colOff>209550</xdr:colOff>
                    <xdr:row>62</xdr:row>
                    <xdr:rowOff>123825</xdr:rowOff>
                  </from>
                  <to>
                    <xdr:col>2</xdr:col>
                    <xdr:colOff>476250</xdr:colOff>
                    <xdr:row>63</xdr:row>
                    <xdr:rowOff>190500</xdr:rowOff>
                  </to>
                </anchor>
              </controlPr>
            </control>
          </mc:Choice>
        </mc:AlternateContent>
        <mc:AlternateContent xmlns:mc="http://schemas.openxmlformats.org/markup-compatibility/2006">
          <mc:Choice Requires="x14">
            <control shapeId="15512" r:id="rId62" name="Check Box 152">
              <controlPr defaultSize="0" autoFill="0" autoLine="0" autoPict="0">
                <anchor moveWithCells="1">
                  <from>
                    <xdr:col>3</xdr:col>
                    <xdr:colOff>209550</xdr:colOff>
                    <xdr:row>62</xdr:row>
                    <xdr:rowOff>123825</xdr:rowOff>
                  </from>
                  <to>
                    <xdr:col>3</xdr:col>
                    <xdr:colOff>476250</xdr:colOff>
                    <xdr:row>63</xdr:row>
                    <xdr:rowOff>190500</xdr:rowOff>
                  </to>
                </anchor>
              </controlPr>
            </control>
          </mc:Choice>
        </mc:AlternateContent>
        <mc:AlternateContent xmlns:mc="http://schemas.openxmlformats.org/markup-compatibility/2006">
          <mc:Choice Requires="x14">
            <control shapeId="15513" r:id="rId63" name="Check Box 153">
              <controlPr defaultSize="0" autoFill="0" autoLine="0" autoPict="0">
                <anchor moveWithCells="1">
                  <from>
                    <xdr:col>2</xdr:col>
                    <xdr:colOff>209550</xdr:colOff>
                    <xdr:row>64</xdr:row>
                    <xdr:rowOff>95250</xdr:rowOff>
                  </from>
                  <to>
                    <xdr:col>2</xdr:col>
                    <xdr:colOff>476250</xdr:colOff>
                    <xdr:row>64</xdr:row>
                    <xdr:rowOff>342900</xdr:rowOff>
                  </to>
                </anchor>
              </controlPr>
            </control>
          </mc:Choice>
        </mc:AlternateContent>
        <mc:AlternateContent xmlns:mc="http://schemas.openxmlformats.org/markup-compatibility/2006">
          <mc:Choice Requires="x14">
            <control shapeId="15514" r:id="rId64" name="Check Box 154">
              <controlPr defaultSize="0" autoFill="0" autoLine="0" autoPict="0">
                <anchor moveWithCells="1">
                  <from>
                    <xdr:col>3</xdr:col>
                    <xdr:colOff>209550</xdr:colOff>
                    <xdr:row>64</xdr:row>
                    <xdr:rowOff>95250</xdr:rowOff>
                  </from>
                  <to>
                    <xdr:col>3</xdr:col>
                    <xdr:colOff>476250</xdr:colOff>
                    <xdr:row>64</xdr:row>
                    <xdr:rowOff>342900</xdr:rowOff>
                  </to>
                </anchor>
              </controlPr>
            </control>
          </mc:Choice>
        </mc:AlternateContent>
        <mc:AlternateContent xmlns:mc="http://schemas.openxmlformats.org/markup-compatibility/2006">
          <mc:Choice Requires="x14">
            <control shapeId="15515" r:id="rId65" name="Check Box 155">
              <controlPr defaultSize="0" autoFill="0" autoLine="0" autoPict="0">
                <anchor moveWithCells="1">
                  <from>
                    <xdr:col>2</xdr:col>
                    <xdr:colOff>200025</xdr:colOff>
                    <xdr:row>65</xdr:row>
                    <xdr:rowOff>276225</xdr:rowOff>
                  </from>
                  <to>
                    <xdr:col>2</xdr:col>
                    <xdr:colOff>466725</xdr:colOff>
                    <xdr:row>66</xdr:row>
                    <xdr:rowOff>238125</xdr:rowOff>
                  </to>
                </anchor>
              </controlPr>
            </control>
          </mc:Choice>
        </mc:AlternateContent>
        <mc:AlternateContent xmlns:mc="http://schemas.openxmlformats.org/markup-compatibility/2006">
          <mc:Choice Requires="x14">
            <control shapeId="15516" r:id="rId66" name="Check Box 156">
              <controlPr defaultSize="0" autoFill="0" autoLine="0" autoPict="0">
                <anchor moveWithCells="1">
                  <from>
                    <xdr:col>3</xdr:col>
                    <xdr:colOff>200025</xdr:colOff>
                    <xdr:row>65</xdr:row>
                    <xdr:rowOff>276225</xdr:rowOff>
                  </from>
                  <to>
                    <xdr:col>3</xdr:col>
                    <xdr:colOff>466725</xdr:colOff>
                    <xdr:row>66</xdr:row>
                    <xdr:rowOff>238125</xdr:rowOff>
                  </to>
                </anchor>
              </controlPr>
            </control>
          </mc:Choice>
        </mc:AlternateContent>
        <mc:AlternateContent xmlns:mc="http://schemas.openxmlformats.org/markup-compatibility/2006">
          <mc:Choice Requires="x14">
            <control shapeId="15517" r:id="rId67" name="Check Box 157">
              <controlPr defaultSize="0" autoFill="0" autoLine="0" autoPict="0">
                <anchor moveWithCells="1">
                  <from>
                    <xdr:col>2</xdr:col>
                    <xdr:colOff>209550</xdr:colOff>
                    <xdr:row>67</xdr:row>
                    <xdr:rowOff>209550</xdr:rowOff>
                  </from>
                  <to>
                    <xdr:col>2</xdr:col>
                    <xdr:colOff>476250</xdr:colOff>
                    <xdr:row>68</xdr:row>
                    <xdr:rowOff>114300</xdr:rowOff>
                  </to>
                </anchor>
              </controlPr>
            </control>
          </mc:Choice>
        </mc:AlternateContent>
        <mc:AlternateContent xmlns:mc="http://schemas.openxmlformats.org/markup-compatibility/2006">
          <mc:Choice Requires="x14">
            <control shapeId="15518" r:id="rId68" name="Check Box 158">
              <controlPr defaultSize="0" autoFill="0" autoLine="0" autoPict="0">
                <anchor moveWithCells="1">
                  <from>
                    <xdr:col>3</xdr:col>
                    <xdr:colOff>209550</xdr:colOff>
                    <xdr:row>67</xdr:row>
                    <xdr:rowOff>209550</xdr:rowOff>
                  </from>
                  <to>
                    <xdr:col>3</xdr:col>
                    <xdr:colOff>476250</xdr:colOff>
                    <xdr:row>68</xdr:row>
                    <xdr:rowOff>114300</xdr:rowOff>
                  </to>
                </anchor>
              </controlPr>
            </control>
          </mc:Choice>
        </mc:AlternateContent>
        <mc:AlternateContent xmlns:mc="http://schemas.openxmlformats.org/markup-compatibility/2006">
          <mc:Choice Requires="x14">
            <control shapeId="15519" r:id="rId69" name="Check Box 159">
              <controlPr defaultSize="0" autoFill="0" autoLine="0" autoPict="0">
                <anchor moveWithCells="1">
                  <from>
                    <xdr:col>2</xdr:col>
                    <xdr:colOff>209550</xdr:colOff>
                    <xdr:row>74</xdr:row>
                    <xdr:rowOff>142875</xdr:rowOff>
                  </from>
                  <to>
                    <xdr:col>2</xdr:col>
                    <xdr:colOff>476250</xdr:colOff>
                    <xdr:row>74</xdr:row>
                    <xdr:rowOff>390525</xdr:rowOff>
                  </to>
                </anchor>
              </controlPr>
            </control>
          </mc:Choice>
        </mc:AlternateContent>
        <mc:AlternateContent xmlns:mc="http://schemas.openxmlformats.org/markup-compatibility/2006">
          <mc:Choice Requires="x14">
            <control shapeId="15520" r:id="rId70" name="Check Box 160">
              <controlPr defaultSize="0" autoFill="0" autoLine="0" autoPict="0">
                <anchor moveWithCells="1">
                  <from>
                    <xdr:col>3</xdr:col>
                    <xdr:colOff>209550</xdr:colOff>
                    <xdr:row>74</xdr:row>
                    <xdr:rowOff>142875</xdr:rowOff>
                  </from>
                  <to>
                    <xdr:col>3</xdr:col>
                    <xdr:colOff>476250</xdr:colOff>
                    <xdr:row>74</xdr:row>
                    <xdr:rowOff>390525</xdr:rowOff>
                  </to>
                </anchor>
              </controlPr>
            </control>
          </mc:Choice>
        </mc:AlternateContent>
        <mc:AlternateContent xmlns:mc="http://schemas.openxmlformats.org/markup-compatibility/2006">
          <mc:Choice Requires="x14">
            <control shapeId="15521" r:id="rId71" name="Check Box 161">
              <controlPr defaultSize="0" autoFill="0" autoLine="0" autoPict="0">
                <anchor moveWithCells="1">
                  <from>
                    <xdr:col>2</xdr:col>
                    <xdr:colOff>209550</xdr:colOff>
                    <xdr:row>75</xdr:row>
                    <xdr:rowOff>95250</xdr:rowOff>
                  </from>
                  <to>
                    <xdr:col>2</xdr:col>
                    <xdr:colOff>476250</xdr:colOff>
                    <xdr:row>75</xdr:row>
                    <xdr:rowOff>342900</xdr:rowOff>
                  </to>
                </anchor>
              </controlPr>
            </control>
          </mc:Choice>
        </mc:AlternateContent>
        <mc:AlternateContent xmlns:mc="http://schemas.openxmlformats.org/markup-compatibility/2006">
          <mc:Choice Requires="x14">
            <control shapeId="15522" r:id="rId72" name="Check Box 162">
              <controlPr defaultSize="0" autoFill="0" autoLine="0" autoPict="0">
                <anchor moveWithCells="1">
                  <from>
                    <xdr:col>3</xdr:col>
                    <xdr:colOff>209550</xdr:colOff>
                    <xdr:row>75</xdr:row>
                    <xdr:rowOff>95250</xdr:rowOff>
                  </from>
                  <to>
                    <xdr:col>3</xdr:col>
                    <xdr:colOff>476250</xdr:colOff>
                    <xdr:row>75</xdr:row>
                    <xdr:rowOff>342900</xdr:rowOff>
                  </to>
                </anchor>
              </controlPr>
            </control>
          </mc:Choice>
        </mc:AlternateContent>
        <mc:AlternateContent xmlns:mc="http://schemas.openxmlformats.org/markup-compatibility/2006">
          <mc:Choice Requires="x14">
            <control shapeId="15523" r:id="rId73" name="Check Box 163">
              <controlPr defaultSize="0" autoFill="0" autoLine="0" autoPict="0">
                <anchor moveWithCells="1">
                  <from>
                    <xdr:col>2</xdr:col>
                    <xdr:colOff>209550</xdr:colOff>
                    <xdr:row>76</xdr:row>
                    <xdr:rowOff>114300</xdr:rowOff>
                  </from>
                  <to>
                    <xdr:col>2</xdr:col>
                    <xdr:colOff>476250</xdr:colOff>
                    <xdr:row>77</xdr:row>
                    <xdr:rowOff>76200</xdr:rowOff>
                  </to>
                </anchor>
              </controlPr>
            </control>
          </mc:Choice>
        </mc:AlternateContent>
        <mc:AlternateContent xmlns:mc="http://schemas.openxmlformats.org/markup-compatibility/2006">
          <mc:Choice Requires="x14">
            <control shapeId="15524" r:id="rId74" name="Check Box 164">
              <controlPr defaultSize="0" autoFill="0" autoLine="0" autoPict="0">
                <anchor moveWithCells="1">
                  <from>
                    <xdr:col>3</xdr:col>
                    <xdr:colOff>209550</xdr:colOff>
                    <xdr:row>76</xdr:row>
                    <xdr:rowOff>114300</xdr:rowOff>
                  </from>
                  <to>
                    <xdr:col>3</xdr:col>
                    <xdr:colOff>476250</xdr:colOff>
                    <xdr:row>77</xdr:row>
                    <xdr:rowOff>76200</xdr:rowOff>
                  </to>
                </anchor>
              </controlPr>
            </control>
          </mc:Choice>
        </mc:AlternateContent>
        <mc:AlternateContent xmlns:mc="http://schemas.openxmlformats.org/markup-compatibility/2006">
          <mc:Choice Requires="x14">
            <control shapeId="15525" r:id="rId75" name="Check Box 165">
              <controlPr defaultSize="0" autoFill="0" autoLine="0" autoPict="0">
                <anchor moveWithCells="1">
                  <from>
                    <xdr:col>2</xdr:col>
                    <xdr:colOff>209550</xdr:colOff>
                    <xdr:row>78</xdr:row>
                    <xdr:rowOff>285750</xdr:rowOff>
                  </from>
                  <to>
                    <xdr:col>2</xdr:col>
                    <xdr:colOff>476250</xdr:colOff>
                    <xdr:row>79</xdr:row>
                    <xdr:rowOff>200025</xdr:rowOff>
                  </to>
                </anchor>
              </controlPr>
            </control>
          </mc:Choice>
        </mc:AlternateContent>
        <mc:AlternateContent xmlns:mc="http://schemas.openxmlformats.org/markup-compatibility/2006">
          <mc:Choice Requires="x14">
            <control shapeId="15526" r:id="rId76" name="Check Box 166">
              <controlPr defaultSize="0" autoFill="0" autoLine="0" autoPict="0">
                <anchor moveWithCells="1">
                  <from>
                    <xdr:col>3</xdr:col>
                    <xdr:colOff>209550</xdr:colOff>
                    <xdr:row>78</xdr:row>
                    <xdr:rowOff>285750</xdr:rowOff>
                  </from>
                  <to>
                    <xdr:col>3</xdr:col>
                    <xdr:colOff>476250</xdr:colOff>
                    <xdr:row>79</xdr:row>
                    <xdr:rowOff>200025</xdr:rowOff>
                  </to>
                </anchor>
              </controlPr>
            </control>
          </mc:Choice>
        </mc:AlternateContent>
        <mc:AlternateContent xmlns:mc="http://schemas.openxmlformats.org/markup-compatibility/2006">
          <mc:Choice Requires="x14">
            <control shapeId="15527" r:id="rId77" name="Check Box 167">
              <controlPr defaultSize="0" autoFill="0" autoLine="0" autoPict="0">
                <anchor moveWithCells="1">
                  <from>
                    <xdr:col>2</xdr:col>
                    <xdr:colOff>209550</xdr:colOff>
                    <xdr:row>81</xdr:row>
                    <xdr:rowOff>123825</xdr:rowOff>
                  </from>
                  <to>
                    <xdr:col>2</xdr:col>
                    <xdr:colOff>476250</xdr:colOff>
                    <xdr:row>81</xdr:row>
                    <xdr:rowOff>371475</xdr:rowOff>
                  </to>
                </anchor>
              </controlPr>
            </control>
          </mc:Choice>
        </mc:AlternateContent>
        <mc:AlternateContent xmlns:mc="http://schemas.openxmlformats.org/markup-compatibility/2006">
          <mc:Choice Requires="x14">
            <control shapeId="15528" r:id="rId78" name="Check Box 168">
              <controlPr defaultSize="0" autoFill="0" autoLine="0" autoPict="0">
                <anchor moveWithCells="1">
                  <from>
                    <xdr:col>3</xdr:col>
                    <xdr:colOff>209550</xdr:colOff>
                    <xdr:row>81</xdr:row>
                    <xdr:rowOff>123825</xdr:rowOff>
                  </from>
                  <to>
                    <xdr:col>3</xdr:col>
                    <xdr:colOff>476250</xdr:colOff>
                    <xdr:row>81</xdr:row>
                    <xdr:rowOff>371475</xdr:rowOff>
                  </to>
                </anchor>
              </controlPr>
            </control>
          </mc:Choice>
        </mc:AlternateContent>
        <mc:AlternateContent xmlns:mc="http://schemas.openxmlformats.org/markup-compatibility/2006">
          <mc:Choice Requires="x14">
            <control shapeId="15529" r:id="rId79" name="Check Box 169">
              <controlPr defaultSize="0" autoFill="0" autoLine="0" autoPict="0">
                <anchor moveWithCells="1">
                  <from>
                    <xdr:col>2</xdr:col>
                    <xdr:colOff>209550</xdr:colOff>
                    <xdr:row>82</xdr:row>
                    <xdr:rowOff>123825</xdr:rowOff>
                  </from>
                  <to>
                    <xdr:col>2</xdr:col>
                    <xdr:colOff>476250</xdr:colOff>
                    <xdr:row>82</xdr:row>
                    <xdr:rowOff>371475</xdr:rowOff>
                  </to>
                </anchor>
              </controlPr>
            </control>
          </mc:Choice>
        </mc:AlternateContent>
        <mc:AlternateContent xmlns:mc="http://schemas.openxmlformats.org/markup-compatibility/2006">
          <mc:Choice Requires="x14">
            <control shapeId="15530" r:id="rId80" name="Check Box 170">
              <controlPr defaultSize="0" autoFill="0" autoLine="0" autoPict="0">
                <anchor moveWithCells="1">
                  <from>
                    <xdr:col>3</xdr:col>
                    <xdr:colOff>209550</xdr:colOff>
                    <xdr:row>82</xdr:row>
                    <xdr:rowOff>123825</xdr:rowOff>
                  </from>
                  <to>
                    <xdr:col>3</xdr:col>
                    <xdr:colOff>476250</xdr:colOff>
                    <xdr:row>82</xdr:row>
                    <xdr:rowOff>371475</xdr:rowOff>
                  </to>
                </anchor>
              </controlPr>
            </control>
          </mc:Choice>
        </mc:AlternateContent>
        <mc:AlternateContent xmlns:mc="http://schemas.openxmlformats.org/markup-compatibility/2006">
          <mc:Choice Requires="x14">
            <control shapeId="15531" r:id="rId81" name="Check Box 171">
              <controlPr defaultSize="0" autoFill="0" autoLine="0" autoPict="0">
                <anchor moveWithCells="1">
                  <from>
                    <xdr:col>2</xdr:col>
                    <xdr:colOff>209550</xdr:colOff>
                    <xdr:row>83</xdr:row>
                    <xdr:rowOff>104775</xdr:rowOff>
                  </from>
                  <to>
                    <xdr:col>2</xdr:col>
                    <xdr:colOff>476250</xdr:colOff>
                    <xdr:row>83</xdr:row>
                    <xdr:rowOff>352425</xdr:rowOff>
                  </to>
                </anchor>
              </controlPr>
            </control>
          </mc:Choice>
        </mc:AlternateContent>
        <mc:AlternateContent xmlns:mc="http://schemas.openxmlformats.org/markup-compatibility/2006">
          <mc:Choice Requires="x14">
            <control shapeId="15532" r:id="rId82" name="Check Box 172">
              <controlPr defaultSize="0" autoFill="0" autoLine="0" autoPict="0">
                <anchor moveWithCells="1">
                  <from>
                    <xdr:col>3</xdr:col>
                    <xdr:colOff>209550</xdr:colOff>
                    <xdr:row>83</xdr:row>
                    <xdr:rowOff>104775</xdr:rowOff>
                  </from>
                  <to>
                    <xdr:col>3</xdr:col>
                    <xdr:colOff>476250</xdr:colOff>
                    <xdr:row>83</xdr:row>
                    <xdr:rowOff>352425</xdr:rowOff>
                  </to>
                </anchor>
              </controlPr>
            </control>
          </mc:Choice>
        </mc:AlternateContent>
        <mc:AlternateContent xmlns:mc="http://schemas.openxmlformats.org/markup-compatibility/2006">
          <mc:Choice Requires="x14">
            <control shapeId="15533" r:id="rId83" name="Check Box 173">
              <controlPr defaultSize="0" autoFill="0" autoLine="0" autoPict="0">
                <anchor moveWithCells="1">
                  <from>
                    <xdr:col>2</xdr:col>
                    <xdr:colOff>209550</xdr:colOff>
                    <xdr:row>84</xdr:row>
                    <xdr:rowOff>247650</xdr:rowOff>
                  </from>
                  <to>
                    <xdr:col>2</xdr:col>
                    <xdr:colOff>476250</xdr:colOff>
                    <xdr:row>85</xdr:row>
                    <xdr:rowOff>209550</xdr:rowOff>
                  </to>
                </anchor>
              </controlPr>
            </control>
          </mc:Choice>
        </mc:AlternateContent>
        <mc:AlternateContent xmlns:mc="http://schemas.openxmlformats.org/markup-compatibility/2006">
          <mc:Choice Requires="x14">
            <control shapeId="15534" r:id="rId84" name="Check Box 174">
              <controlPr defaultSize="0" autoFill="0" autoLine="0" autoPict="0">
                <anchor moveWithCells="1">
                  <from>
                    <xdr:col>3</xdr:col>
                    <xdr:colOff>209550</xdr:colOff>
                    <xdr:row>84</xdr:row>
                    <xdr:rowOff>247650</xdr:rowOff>
                  </from>
                  <to>
                    <xdr:col>3</xdr:col>
                    <xdr:colOff>476250</xdr:colOff>
                    <xdr:row>85</xdr:row>
                    <xdr:rowOff>209550</xdr:rowOff>
                  </to>
                </anchor>
              </controlPr>
            </control>
          </mc:Choice>
        </mc:AlternateContent>
        <mc:AlternateContent xmlns:mc="http://schemas.openxmlformats.org/markup-compatibility/2006">
          <mc:Choice Requires="x14">
            <control shapeId="15535" r:id="rId85" name="Check Box 175">
              <controlPr defaultSize="0" autoFill="0" autoLine="0" autoPict="0">
                <anchor moveWithCells="1">
                  <from>
                    <xdr:col>2</xdr:col>
                    <xdr:colOff>209550</xdr:colOff>
                    <xdr:row>86</xdr:row>
                    <xdr:rowOff>123825</xdr:rowOff>
                  </from>
                  <to>
                    <xdr:col>2</xdr:col>
                    <xdr:colOff>476250</xdr:colOff>
                    <xdr:row>86</xdr:row>
                    <xdr:rowOff>371475</xdr:rowOff>
                  </to>
                </anchor>
              </controlPr>
            </control>
          </mc:Choice>
        </mc:AlternateContent>
        <mc:AlternateContent xmlns:mc="http://schemas.openxmlformats.org/markup-compatibility/2006">
          <mc:Choice Requires="x14">
            <control shapeId="15536" r:id="rId86" name="Check Box 176">
              <controlPr defaultSize="0" autoFill="0" autoLine="0" autoPict="0">
                <anchor moveWithCells="1">
                  <from>
                    <xdr:col>3</xdr:col>
                    <xdr:colOff>209550</xdr:colOff>
                    <xdr:row>86</xdr:row>
                    <xdr:rowOff>123825</xdr:rowOff>
                  </from>
                  <to>
                    <xdr:col>3</xdr:col>
                    <xdr:colOff>476250</xdr:colOff>
                    <xdr:row>86</xdr:row>
                    <xdr:rowOff>371475</xdr:rowOff>
                  </to>
                </anchor>
              </controlPr>
            </control>
          </mc:Choice>
        </mc:AlternateContent>
        <mc:AlternateContent xmlns:mc="http://schemas.openxmlformats.org/markup-compatibility/2006">
          <mc:Choice Requires="x14">
            <control shapeId="15537" r:id="rId87" name="Check Box 177">
              <controlPr defaultSize="0" autoFill="0" autoLine="0" autoPict="0">
                <anchor moveWithCells="1">
                  <from>
                    <xdr:col>2</xdr:col>
                    <xdr:colOff>209550</xdr:colOff>
                    <xdr:row>87</xdr:row>
                    <xdr:rowOff>152400</xdr:rowOff>
                  </from>
                  <to>
                    <xdr:col>2</xdr:col>
                    <xdr:colOff>476250</xdr:colOff>
                    <xdr:row>87</xdr:row>
                    <xdr:rowOff>400050</xdr:rowOff>
                  </to>
                </anchor>
              </controlPr>
            </control>
          </mc:Choice>
        </mc:AlternateContent>
        <mc:AlternateContent xmlns:mc="http://schemas.openxmlformats.org/markup-compatibility/2006">
          <mc:Choice Requires="x14">
            <control shapeId="15538" r:id="rId88" name="Check Box 178">
              <controlPr defaultSize="0" autoFill="0" autoLine="0" autoPict="0">
                <anchor moveWithCells="1">
                  <from>
                    <xdr:col>3</xdr:col>
                    <xdr:colOff>209550</xdr:colOff>
                    <xdr:row>87</xdr:row>
                    <xdr:rowOff>152400</xdr:rowOff>
                  </from>
                  <to>
                    <xdr:col>3</xdr:col>
                    <xdr:colOff>476250</xdr:colOff>
                    <xdr:row>87</xdr:row>
                    <xdr:rowOff>400050</xdr:rowOff>
                  </to>
                </anchor>
              </controlPr>
            </control>
          </mc:Choice>
        </mc:AlternateContent>
        <mc:AlternateContent xmlns:mc="http://schemas.openxmlformats.org/markup-compatibility/2006">
          <mc:Choice Requires="x14">
            <control shapeId="15539" r:id="rId89" name="Check Box 179">
              <controlPr defaultSize="0" autoFill="0" autoLine="0" autoPict="0">
                <anchor moveWithCells="1">
                  <from>
                    <xdr:col>2</xdr:col>
                    <xdr:colOff>209550</xdr:colOff>
                    <xdr:row>91</xdr:row>
                    <xdr:rowOff>142875</xdr:rowOff>
                  </from>
                  <to>
                    <xdr:col>2</xdr:col>
                    <xdr:colOff>476250</xdr:colOff>
                    <xdr:row>91</xdr:row>
                    <xdr:rowOff>390525</xdr:rowOff>
                  </to>
                </anchor>
              </controlPr>
            </control>
          </mc:Choice>
        </mc:AlternateContent>
        <mc:AlternateContent xmlns:mc="http://schemas.openxmlformats.org/markup-compatibility/2006">
          <mc:Choice Requires="x14">
            <control shapeId="15540" r:id="rId90" name="Check Box 180">
              <controlPr defaultSize="0" autoFill="0" autoLine="0" autoPict="0">
                <anchor moveWithCells="1">
                  <from>
                    <xdr:col>3</xdr:col>
                    <xdr:colOff>209550</xdr:colOff>
                    <xdr:row>91</xdr:row>
                    <xdr:rowOff>142875</xdr:rowOff>
                  </from>
                  <to>
                    <xdr:col>3</xdr:col>
                    <xdr:colOff>476250</xdr:colOff>
                    <xdr:row>91</xdr:row>
                    <xdr:rowOff>390525</xdr:rowOff>
                  </to>
                </anchor>
              </controlPr>
            </control>
          </mc:Choice>
        </mc:AlternateContent>
        <mc:AlternateContent xmlns:mc="http://schemas.openxmlformats.org/markup-compatibility/2006">
          <mc:Choice Requires="x14">
            <control shapeId="15541" r:id="rId91" name="Check Box 181">
              <controlPr defaultSize="0" autoFill="0" autoLine="0" autoPict="0">
                <anchor moveWithCells="1">
                  <from>
                    <xdr:col>2</xdr:col>
                    <xdr:colOff>209550</xdr:colOff>
                    <xdr:row>92</xdr:row>
                    <xdr:rowOff>142875</xdr:rowOff>
                  </from>
                  <to>
                    <xdr:col>2</xdr:col>
                    <xdr:colOff>476250</xdr:colOff>
                    <xdr:row>92</xdr:row>
                    <xdr:rowOff>390525</xdr:rowOff>
                  </to>
                </anchor>
              </controlPr>
            </control>
          </mc:Choice>
        </mc:AlternateContent>
        <mc:AlternateContent xmlns:mc="http://schemas.openxmlformats.org/markup-compatibility/2006">
          <mc:Choice Requires="x14">
            <control shapeId="15542" r:id="rId92" name="Check Box 182">
              <controlPr defaultSize="0" autoFill="0" autoLine="0" autoPict="0">
                <anchor moveWithCells="1">
                  <from>
                    <xdr:col>3</xdr:col>
                    <xdr:colOff>209550</xdr:colOff>
                    <xdr:row>92</xdr:row>
                    <xdr:rowOff>142875</xdr:rowOff>
                  </from>
                  <to>
                    <xdr:col>3</xdr:col>
                    <xdr:colOff>476250</xdr:colOff>
                    <xdr:row>92</xdr:row>
                    <xdr:rowOff>390525</xdr:rowOff>
                  </to>
                </anchor>
              </controlPr>
            </control>
          </mc:Choice>
        </mc:AlternateContent>
        <mc:AlternateContent xmlns:mc="http://schemas.openxmlformats.org/markup-compatibility/2006">
          <mc:Choice Requires="x14">
            <control shapeId="15543" r:id="rId93" name="Check Box 183">
              <controlPr defaultSize="0" autoFill="0" autoLine="0" autoPict="0">
                <anchor moveWithCells="1">
                  <from>
                    <xdr:col>2</xdr:col>
                    <xdr:colOff>209550</xdr:colOff>
                    <xdr:row>93</xdr:row>
                    <xdr:rowOff>266700</xdr:rowOff>
                  </from>
                  <to>
                    <xdr:col>2</xdr:col>
                    <xdr:colOff>476250</xdr:colOff>
                    <xdr:row>94</xdr:row>
                    <xdr:rowOff>85725</xdr:rowOff>
                  </to>
                </anchor>
              </controlPr>
            </control>
          </mc:Choice>
        </mc:AlternateContent>
        <mc:AlternateContent xmlns:mc="http://schemas.openxmlformats.org/markup-compatibility/2006">
          <mc:Choice Requires="x14">
            <control shapeId="15544" r:id="rId94" name="Check Box 184">
              <controlPr defaultSize="0" autoFill="0" autoLine="0" autoPict="0">
                <anchor moveWithCells="1">
                  <from>
                    <xdr:col>3</xdr:col>
                    <xdr:colOff>209550</xdr:colOff>
                    <xdr:row>93</xdr:row>
                    <xdr:rowOff>266700</xdr:rowOff>
                  </from>
                  <to>
                    <xdr:col>3</xdr:col>
                    <xdr:colOff>476250</xdr:colOff>
                    <xdr:row>94</xdr:row>
                    <xdr:rowOff>85725</xdr:rowOff>
                  </to>
                </anchor>
              </controlPr>
            </control>
          </mc:Choice>
        </mc:AlternateContent>
        <mc:AlternateContent xmlns:mc="http://schemas.openxmlformats.org/markup-compatibility/2006">
          <mc:Choice Requires="x14">
            <control shapeId="15545" r:id="rId95" name="Check Box 185">
              <controlPr defaultSize="0" autoFill="0" autoLine="0" autoPict="0">
                <anchor moveWithCells="1">
                  <from>
                    <xdr:col>2</xdr:col>
                    <xdr:colOff>209550</xdr:colOff>
                    <xdr:row>95</xdr:row>
                    <xdr:rowOff>142875</xdr:rowOff>
                  </from>
                  <to>
                    <xdr:col>2</xdr:col>
                    <xdr:colOff>476250</xdr:colOff>
                    <xdr:row>95</xdr:row>
                    <xdr:rowOff>390525</xdr:rowOff>
                  </to>
                </anchor>
              </controlPr>
            </control>
          </mc:Choice>
        </mc:AlternateContent>
        <mc:AlternateContent xmlns:mc="http://schemas.openxmlformats.org/markup-compatibility/2006">
          <mc:Choice Requires="x14">
            <control shapeId="15546" r:id="rId96" name="Check Box 186">
              <controlPr defaultSize="0" autoFill="0" autoLine="0" autoPict="0">
                <anchor moveWithCells="1">
                  <from>
                    <xdr:col>3</xdr:col>
                    <xdr:colOff>209550</xdr:colOff>
                    <xdr:row>95</xdr:row>
                    <xdr:rowOff>142875</xdr:rowOff>
                  </from>
                  <to>
                    <xdr:col>3</xdr:col>
                    <xdr:colOff>476250</xdr:colOff>
                    <xdr:row>95</xdr:row>
                    <xdr:rowOff>390525</xdr:rowOff>
                  </to>
                </anchor>
              </controlPr>
            </control>
          </mc:Choice>
        </mc:AlternateContent>
        <mc:AlternateContent xmlns:mc="http://schemas.openxmlformats.org/markup-compatibility/2006">
          <mc:Choice Requires="x14">
            <control shapeId="15547" r:id="rId97" name="Check Box 187">
              <controlPr defaultSize="0" autoFill="0" autoLine="0" autoPict="0">
                <anchor moveWithCells="1">
                  <from>
                    <xdr:col>2</xdr:col>
                    <xdr:colOff>209550</xdr:colOff>
                    <xdr:row>96</xdr:row>
                    <xdr:rowOff>123825</xdr:rowOff>
                  </from>
                  <to>
                    <xdr:col>2</xdr:col>
                    <xdr:colOff>476250</xdr:colOff>
                    <xdr:row>96</xdr:row>
                    <xdr:rowOff>371475</xdr:rowOff>
                  </to>
                </anchor>
              </controlPr>
            </control>
          </mc:Choice>
        </mc:AlternateContent>
        <mc:AlternateContent xmlns:mc="http://schemas.openxmlformats.org/markup-compatibility/2006">
          <mc:Choice Requires="x14">
            <control shapeId="15548" r:id="rId98" name="Check Box 188">
              <controlPr defaultSize="0" autoFill="0" autoLine="0" autoPict="0">
                <anchor moveWithCells="1">
                  <from>
                    <xdr:col>3</xdr:col>
                    <xdr:colOff>209550</xdr:colOff>
                    <xdr:row>96</xdr:row>
                    <xdr:rowOff>123825</xdr:rowOff>
                  </from>
                  <to>
                    <xdr:col>3</xdr:col>
                    <xdr:colOff>476250</xdr:colOff>
                    <xdr:row>96</xdr:row>
                    <xdr:rowOff>371475</xdr:rowOff>
                  </to>
                </anchor>
              </controlPr>
            </control>
          </mc:Choice>
        </mc:AlternateContent>
        <mc:AlternateContent xmlns:mc="http://schemas.openxmlformats.org/markup-compatibility/2006">
          <mc:Choice Requires="x14">
            <control shapeId="15549" r:id="rId99" name="Check Box 189">
              <controlPr defaultSize="0" autoFill="0" autoLine="0" autoPict="0">
                <anchor moveWithCells="1">
                  <from>
                    <xdr:col>2</xdr:col>
                    <xdr:colOff>209550</xdr:colOff>
                    <xdr:row>97</xdr:row>
                    <xdr:rowOff>142875</xdr:rowOff>
                  </from>
                  <to>
                    <xdr:col>2</xdr:col>
                    <xdr:colOff>476250</xdr:colOff>
                    <xdr:row>97</xdr:row>
                    <xdr:rowOff>390525</xdr:rowOff>
                  </to>
                </anchor>
              </controlPr>
            </control>
          </mc:Choice>
        </mc:AlternateContent>
        <mc:AlternateContent xmlns:mc="http://schemas.openxmlformats.org/markup-compatibility/2006">
          <mc:Choice Requires="x14">
            <control shapeId="15550" r:id="rId100" name="Check Box 190">
              <controlPr defaultSize="0" autoFill="0" autoLine="0" autoPict="0">
                <anchor moveWithCells="1">
                  <from>
                    <xdr:col>3</xdr:col>
                    <xdr:colOff>209550</xdr:colOff>
                    <xdr:row>97</xdr:row>
                    <xdr:rowOff>142875</xdr:rowOff>
                  </from>
                  <to>
                    <xdr:col>3</xdr:col>
                    <xdr:colOff>476250</xdr:colOff>
                    <xdr:row>97</xdr:row>
                    <xdr:rowOff>390525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W63"/>
  <sheetViews>
    <sheetView showGridLines="0" showRuler="0" view="pageLayout" zoomScaleNormal="100" workbookViewId="0">
      <selection activeCell="A48" sqref="A48:H48"/>
    </sheetView>
  </sheetViews>
  <sheetFormatPr baseColWidth="10" defaultColWidth="11" defaultRowHeight="15" x14ac:dyDescent="0.25"/>
  <cols>
    <col min="1" max="1" width="6.125" style="39" customWidth="1"/>
    <col min="2" max="2" width="19.75" style="39" customWidth="1"/>
    <col min="3" max="3" width="11.125" style="39" customWidth="1"/>
    <col min="4" max="4" width="19.375" style="39" customWidth="1"/>
    <col min="5" max="5" width="9.125" style="39" customWidth="1"/>
    <col min="6" max="6" width="8.875" style="39" customWidth="1"/>
    <col min="7" max="7" width="6.25" style="39" customWidth="1"/>
    <col min="8" max="8" width="10.5" style="39" customWidth="1"/>
    <col min="9" max="9" width="7.5" style="39" hidden="1" customWidth="1"/>
    <col min="10" max="10" width="16.25" style="144" hidden="1" customWidth="1"/>
    <col min="11" max="11" width="63.125" style="144" hidden="1" customWidth="1"/>
    <col min="12" max="12" width="15.375" style="144" hidden="1" customWidth="1"/>
    <col min="13" max="13" width="15.625" style="144" hidden="1" customWidth="1"/>
    <col min="14" max="14" width="13.875" style="144" hidden="1" customWidth="1"/>
    <col min="15" max="15" width="15.625" style="144" customWidth="1"/>
    <col min="16" max="16" width="4.25" style="144" customWidth="1"/>
    <col min="17" max="17" width="5.25" style="144" customWidth="1"/>
    <col min="18" max="23" width="11" style="39" hidden="1" customWidth="1"/>
    <col min="24" max="32" width="11" style="39" customWidth="1"/>
    <col min="33" max="16384" width="11" style="39"/>
  </cols>
  <sheetData>
    <row r="1" spans="1:23" ht="9.75" customHeight="1" x14ac:dyDescent="0.25"/>
    <row r="2" spans="1:23" ht="62.25" customHeight="1" thickBot="1" x14ac:dyDescent="0.3">
      <c r="A2" s="419" t="str">
        <f>Basis!B7&amp;CHAR(10)&amp;Basis!B9&amp;CHAR(10)&amp;Basis!B10&amp;CHAR(10)&amp;Basis!B12</f>
        <v>Bitte geben Sie den vollständigen Namen Ihrer Firma an.
Straße und Hausnummer
PLZ und Ort
Land</v>
      </c>
      <c r="B2" s="419"/>
      <c r="C2" s="419"/>
      <c r="D2" s="419"/>
      <c r="E2" s="419" t="str">
        <f>IF(OR(Deckblatt!C10="Bitte auswählen",Deckblatt!C11="Bitte ausfüllen",Deckblatt!C12="Bitte auswählen",Deckblatt!C13="nicht notwendig"),"Deckblatt nicht vollständig ausgefüllt","Warengruppe: "&amp;Deckblatt!C10&amp;CHAR(10)&amp;"Grund d. Qulaifizierung: "&amp;Deckblatt!C12&amp;CHAR(10)&amp;"Details: "&amp;Deckblatt!C13)</f>
        <v>Warengruppe: Bitte auswählen 
Grund d. Qulaifizierung: Erweiterung Portfolio
Details: bitte eintragen (keine Details notwendig)</v>
      </c>
      <c r="F2" s="419"/>
      <c r="G2" s="419"/>
      <c r="H2" s="419"/>
      <c r="I2" s="143"/>
      <c r="J2" s="143"/>
      <c r="K2" s="143"/>
      <c r="L2" s="39"/>
      <c r="M2" s="39"/>
      <c r="N2" s="39"/>
      <c r="O2" s="39"/>
      <c r="P2" s="39"/>
      <c r="Q2" s="143"/>
    </row>
    <row r="3" spans="1:23" ht="4.5" customHeight="1" thickTop="1" x14ac:dyDescent="0.25">
      <c r="A3" s="59"/>
      <c r="B3" s="59"/>
      <c r="C3" s="59"/>
      <c r="D3" s="59"/>
      <c r="E3" s="59"/>
      <c r="F3" s="59"/>
      <c r="G3" s="59"/>
      <c r="H3" s="59"/>
      <c r="I3" s="143"/>
      <c r="J3" s="143"/>
      <c r="K3" s="143"/>
      <c r="L3" s="39"/>
      <c r="M3" s="39"/>
      <c r="N3" s="39"/>
      <c r="O3" s="39"/>
      <c r="P3" s="39"/>
      <c r="Q3" s="143"/>
    </row>
    <row r="4" spans="1:23" s="155" customFormat="1" ht="14.25" customHeight="1" x14ac:dyDescent="0.25">
      <c r="A4" s="421" t="s">
        <v>425</v>
      </c>
      <c r="B4" s="422"/>
      <c r="C4" s="422"/>
      <c r="D4" s="422"/>
      <c r="E4" s="422"/>
      <c r="F4" s="422"/>
      <c r="G4" s="422"/>
      <c r="H4" s="422"/>
      <c r="I4" s="143"/>
      <c r="J4" s="156" t="s">
        <v>466</v>
      </c>
      <c r="K4" s="143" t="s">
        <v>435</v>
      </c>
      <c r="L4" s="39"/>
      <c r="M4" s="39"/>
      <c r="N4" s="39"/>
      <c r="O4" s="39"/>
      <c r="P4" s="39"/>
      <c r="Q4" s="143"/>
      <c r="S4" s="155" t="s">
        <v>403</v>
      </c>
      <c r="T4" s="155" t="s">
        <v>473</v>
      </c>
    </row>
    <row r="5" spans="1:23" ht="30" customHeight="1" x14ac:dyDescent="0.25">
      <c r="A5" s="394" t="s">
        <v>525</v>
      </c>
      <c r="B5" s="395"/>
      <c r="C5" s="395"/>
      <c r="D5" s="215" t="s">
        <v>431</v>
      </c>
      <c r="E5" s="411" t="s">
        <v>600</v>
      </c>
      <c r="F5" s="412"/>
      <c r="G5" s="412"/>
      <c r="H5" s="413"/>
      <c r="I5" s="143" t="str">
        <f>IF(D5="Anforderung voll erfüllt","i.O.",IF(D5="Anforderung teilweise erfüllt","n.i.O.",IF(D5="Anforderung nicht erfüllt","n.i.O.","n.i.O.")))</f>
        <v>n.i.O.</v>
      </c>
      <c r="J5" s="143" t="str">
        <f>IF(AND(I5="i.O.",I6="i.O.",I7="i.O.",I8="i.O.",I9="i.O.",I11="i.O.",I12="i.O.",I13="i.O.",I14="i.O.",I15="i.O.",I17="i.O.",I18="i.O.",I19="i.O.",I20="i.O.",I21="i.O.",I22="i.O."),"i.O.","n.i.O.")</f>
        <v>n.i.O.</v>
      </c>
      <c r="K5" s="154" t="str">
        <f>IF(I5="n.i.O.","- Die Mindestanforderung an die Betriebshaftfplichtversicherung wurde nicht erfüllt.","")</f>
        <v>- Die Mindestanforderung an die Betriebshaftfplichtversicherung wurde nicht erfüllt.</v>
      </c>
      <c r="L5" s="39"/>
      <c r="M5" s="39"/>
      <c r="N5" s="39"/>
      <c r="O5" s="39"/>
      <c r="P5" s="39"/>
      <c r="Q5" s="143"/>
      <c r="S5" s="39">
        <f>IF(I5="i.O.",70,0)</f>
        <v>0</v>
      </c>
      <c r="T5" s="39" t="s">
        <v>474</v>
      </c>
      <c r="U5" s="39" t="s">
        <v>202</v>
      </c>
      <c r="V5" s="39" t="s">
        <v>475</v>
      </c>
      <c r="W5" s="39" t="s">
        <v>476</v>
      </c>
    </row>
    <row r="6" spans="1:23" ht="30" customHeight="1" x14ac:dyDescent="0.25">
      <c r="A6" s="394" t="s">
        <v>575</v>
      </c>
      <c r="B6" s="395"/>
      <c r="C6" s="395"/>
      <c r="D6" s="215" t="s">
        <v>431</v>
      </c>
      <c r="E6" s="411" t="s">
        <v>600</v>
      </c>
      <c r="F6" s="412"/>
      <c r="G6" s="412"/>
      <c r="H6" s="413"/>
      <c r="I6" s="143" t="str">
        <f t="shared" ref="I6:I9" si="0">IF(D6="Anforderung voll erfüllt","i.O.",IF(D6="Anforderung teilweise erfüllt","n.i.O.",IF(D6="Anforderung nicht erfüllt","n.i.O.","n.i.O.")))</f>
        <v>n.i.O.</v>
      </c>
      <c r="J6" s="143"/>
      <c r="K6" s="154" t="str">
        <f>IF(I6="n.i.O.","- Die Mindestanforderung an die Produkthaftpflichtversicherung wurde nicht erfüllt.","")</f>
        <v>- Die Mindestanforderung an die Produkthaftpflichtversicherung wurde nicht erfüllt.</v>
      </c>
      <c r="L6" s="39"/>
      <c r="M6" s="39"/>
      <c r="N6" s="39"/>
      <c r="O6" s="39"/>
      <c r="P6" s="39"/>
      <c r="Q6" s="157"/>
      <c r="T6" s="39">
        <f>IF(Basis!F62=1,0,IF(AND(Deckblatt!E12=1,Basis!F62&lt;=98),3,IF(AND(Deckblatt!E12=1,Basis!F62&gt;98),0,IF(AND(Deckblatt!E12=2,Basis!F62&lt;=116),3,IF(AND(Deckblatt!E12=2,Basis!F62&gt;116),0,"")))))</f>
        <v>0</v>
      </c>
      <c r="U6" s="39">
        <f>IF(Basis!F62=1,0,IF(AND(Deckblatt!E12=1,Basis!F62&lt;=98),3,IF(AND(Deckblatt!E12=1,Basis!F62&gt;98),0,IF(AND(Deckblatt!E12=2,Basis!F62&lt;=116),3,IF(AND(Deckblatt!E12=2,Basis!F62&gt;116),0,"")))))</f>
        <v>0</v>
      </c>
      <c r="V6" s="39">
        <f>IF(Basis!F62=1,0,IF(AND(Deckblatt!E12=1,Basis!F62&lt;=98),3,IF(AND(Deckblatt!E12=1,Basis!F62&gt;98),0,IF(AND(Deckblatt!E12=2,Basis!F62&lt;=116),3,IF(AND(Deckblatt!E12=2,Basis!F62&gt;116),0,"")))))</f>
        <v>0</v>
      </c>
      <c r="W6" s="39">
        <f>IF(Basis!F62=1,0,IF(AND(Deckblatt!E12=1,Basis!F62&lt;=98),3,IF(AND(Deckblatt!E12=1,Basis!F62&gt;98),0,IF(AND(Deckblatt!E12=2,Basis!F62&lt;=116),3,IF(AND(Deckblatt!E12=2,Basis!F62&gt;116),0,"")))))</f>
        <v>0</v>
      </c>
    </row>
    <row r="7" spans="1:23" ht="30" customHeight="1" x14ac:dyDescent="0.25">
      <c r="A7" s="394" t="s">
        <v>576</v>
      </c>
      <c r="B7" s="395"/>
      <c r="C7" s="395" t="e">
        <f>IF(Basis!F66=3,"keine Produkthaftpflichtversicherung",IF(Basis!#REF!="Versicherungsunternehmen","nicht ausgefüllt",IF(Basis!#REF!="","nicht ausgefüllt",Basis!#REF!)))</f>
        <v>#REF!</v>
      </c>
      <c r="D7" s="215" t="s">
        <v>431</v>
      </c>
      <c r="E7" s="411" t="s">
        <v>600</v>
      </c>
      <c r="F7" s="412"/>
      <c r="G7" s="412"/>
      <c r="H7" s="413"/>
      <c r="I7" s="143" t="str">
        <f t="shared" si="0"/>
        <v>n.i.O.</v>
      </c>
      <c r="J7" s="143"/>
      <c r="K7" s="154" t="str">
        <f>IF(I7="n.i.O.","- Die Mindestanforderung an die erweitere Produkthaftpflichtversicherung wurde nicht erfüllt.","")</f>
        <v>- Die Mindestanforderung an die erweitere Produkthaftpflichtversicherung wurde nicht erfüllt.</v>
      </c>
      <c r="L7" s="39"/>
      <c r="M7" s="39"/>
      <c r="N7" s="39"/>
      <c r="O7" s="39"/>
      <c r="P7" s="39"/>
      <c r="Q7" s="157"/>
    </row>
    <row r="8" spans="1:23" ht="30" customHeight="1" x14ac:dyDescent="0.25">
      <c r="A8" s="394" t="s">
        <v>577</v>
      </c>
      <c r="B8" s="395"/>
      <c r="C8" s="395" t="e">
        <f>IF(Basis!F67=3,"keine Produkthaftpflichtversicherung",IF(Basis!#REF!="Versicherungsunternehmen","nicht ausgefüllt",IF(Basis!#REF!="","nicht ausgefüllt",Basis!#REF!)))</f>
        <v>#REF!</v>
      </c>
      <c r="D8" s="215" t="s">
        <v>431</v>
      </c>
      <c r="E8" s="411" t="s">
        <v>600</v>
      </c>
      <c r="F8" s="412"/>
      <c r="G8" s="412"/>
      <c r="H8" s="413"/>
      <c r="I8" s="143" t="str">
        <f t="shared" si="0"/>
        <v>n.i.O.</v>
      </c>
      <c r="J8" s="143"/>
      <c r="K8" s="154" t="str">
        <f>IF(I8="n.i.O.","- Die Mindestanforderung an die Automotive Rückrufversicherung pro Fall wurde nicht erfüllt.","")</f>
        <v>- Die Mindestanforderung an die Automotive Rückrufversicherung pro Fall wurde nicht erfüllt.</v>
      </c>
      <c r="L8" s="39"/>
      <c r="M8" s="39"/>
      <c r="N8" s="39"/>
      <c r="O8" s="39"/>
      <c r="P8" s="39"/>
      <c r="Q8" s="157"/>
      <c r="T8" s="39">
        <f>IF(Basis!F67=1,0,IF(AND(Deckblatt!E12=1,Basis!F67&lt;=26),4,IF(AND(Deckblatt!E12=1,Basis!F67&gt;26),0,IF(AND(Deckblatt!E12=2,Basis!F67&lt;=74),4,IF(AND(Deckblatt!E12=2,Basis!F67&gt;74),0,"")))))</f>
        <v>0</v>
      </c>
      <c r="U8" s="39">
        <f>IF(Basis!F67=1,0,IF(AND(Deckblatt!E12=1,Basis!F67&lt;=26),4,IF(AND(Deckblatt!E12=1,Basis!F67&gt;26),0,IF(AND(Deckblatt!E12=2,Basis!F67&lt;=74),4,IF(AND(Deckblatt!E12=2,Basis!F67&gt;74),0,"")))))</f>
        <v>0</v>
      </c>
      <c r="V8" s="39">
        <f>IF(Basis!F67=1,0,IF(AND(Deckblatt!E12=1,Basis!F67&lt;=26),4,IF(AND(Deckblatt!E12=1,Basis!F67&gt;26),0,IF(AND(Deckblatt!E12=2,Basis!F67&lt;=74),4,IF(AND(Deckblatt!E12=2,Basis!F67&gt;74),0,"")))))</f>
        <v>0</v>
      </c>
      <c r="W8" s="39">
        <f>IF(Basis!F67=1,0,IF(AND(Deckblatt!E12=1,Basis!F67&lt;=26),4,IF(AND(Deckblatt!E12=1,Basis!F67&gt;26),0,IF(AND(Deckblatt!E12=2,Basis!F67&lt;=74),4,IF(AND(Deckblatt!E12=2,Basis!F67&gt;74),0,"")))))</f>
        <v>0</v>
      </c>
    </row>
    <row r="9" spans="1:23" ht="30" customHeight="1" x14ac:dyDescent="0.25">
      <c r="A9" s="394" t="s">
        <v>578</v>
      </c>
      <c r="B9" s="395"/>
      <c r="C9" s="395" t="e">
        <f>IF(Basis!F68=3,"keine Produkthaftpflichtversicherung",IF(Basis!#REF!="Versicherungsunternehmen","nicht ausgefüllt",IF(Basis!#REF!="","nicht ausgefüllt",Basis!#REF!)))</f>
        <v>#REF!</v>
      </c>
      <c r="D9" s="215" t="s">
        <v>431</v>
      </c>
      <c r="E9" s="411" t="s">
        <v>600</v>
      </c>
      <c r="F9" s="412"/>
      <c r="G9" s="412"/>
      <c r="H9" s="413"/>
      <c r="I9" s="143" t="str">
        <f t="shared" si="0"/>
        <v>n.i.O.</v>
      </c>
      <c r="J9" s="143"/>
      <c r="K9" s="154" t="str">
        <f>IF(I9="n.i.O.","- Die Mindestanforderung an die Automotive Rückrufversicherung pro Jahr  wurde nicht erfüllt.","")</f>
        <v>- Die Mindestanforderung an die Automotive Rückrufversicherung pro Jahr  wurde nicht erfüllt.</v>
      </c>
      <c r="L9" s="143"/>
      <c r="M9" s="143"/>
      <c r="N9" s="143"/>
      <c r="O9" s="143"/>
      <c r="P9" s="143"/>
      <c r="Q9" s="143"/>
      <c r="T9" s="39">
        <f>IF(Basis!F68=1,0,IF(AND(Deckblatt!E12=1,Basis!F68&lt;=74),4,IF(AND(Deckblatt!E12=1,Basis!F68&gt;74),0,IF(AND(Deckblatt!E12=2,Basis!F68&lt;=98),4,IF(AND(Deckblatt!E12=2,Basis!F68&gt;98),0,"")))))</f>
        <v>0</v>
      </c>
      <c r="U9" s="39">
        <f>IF(Basis!F68=1,0,IF(AND(Deckblatt!E12=1,Basis!F68&lt;=74),4,IF(AND(Deckblatt!E12=1,Basis!F68&gt;74),0,IF(AND(Deckblatt!E12=2,Basis!F68&lt;=98),4,IF(AND(Deckblatt!E12=2,Basis!F68&gt;98),0,"")))))</f>
        <v>0</v>
      </c>
      <c r="V9" s="39">
        <f>IF(Basis!F68=1,0,IF(AND(Deckblatt!E12=1,Basis!F68&lt;=74),4,IF(AND(Deckblatt!E12=1,Basis!F68&gt;74),0,IF(AND(Deckblatt!E12=2,Basis!F68&lt;=98),4,IF(AND(Deckblatt!E12=2,Basis!F68&gt;98),0,"")))))</f>
        <v>0</v>
      </c>
      <c r="W9" s="39">
        <f>IF(Basis!F68=1,0,IF(AND(Deckblatt!E12=1,Basis!F68&lt;=74),4,IF(AND(Deckblatt!E12=1,Basis!F68&gt;74),0,IF(AND(Deckblatt!E12=2,Basis!F68&lt;=98),4,IF(AND(Deckblatt!E12=2,Basis!F68&gt;98),0,"")))))</f>
        <v>0</v>
      </c>
    </row>
    <row r="10" spans="1:23" ht="4.5" customHeight="1" x14ac:dyDescent="0.25">
      <c r="A10" s="216"/>
      <c r="B10" s="216"/>
      <c r="C10" s="217"/>
      <c r="D10" s="218"/>
      <c r="E10" s="218"/>
      <c r="F10" s="218"/>
      <c r="G10" s="218"/>
      <c r="H10" s="218"/>
      <c r="I10" s="143"/>
      <c r="J10" s="143"/>
      <c r="K10" s="143"/>
      <c r="L10" s="143"/>
      <c r="M10" s="143"/>
      <c r="N10" s="143"/>
      <c r="O10" s="143"/>
      <c r="P10" s="143"/>
      <c r="Q10" s="143"/>
    </row>
    <row r="11" spans="1:23" x14ac:dyDescent="0.25">
      <c r="A11" s="394" t="s">
        <v>418</v>
      </c>
      <c r="B11" s="395"/>
      <c r="C11" s="392" t="str">
        <f>IF(Basis!H139=1,"ja",IF(Basis!H139=2,"nein"))</f>
        <v>nein</v>
      </c>
      <c r="D11" s="397"/>
      <c r="E11" s="397"/>
      <c r="F11" s="397"/>
      <c r="G11" s="397"/>
      <c r="H11" s="393"/>
      <c r="I11" s="143" t="str">
        <f>IF(Basis!H139=1,"i.O.",IF(Basis!H139=2,"n.i.O."))</f>
        <v>n.i.O.</v>
      </c>
      <c r="J11" s="143"/>
      <c r="K11" s="143" t="str">
        <f>IF(I11="n.i.O.","- Die Mindestanforderung der Qualitätsmethode FMEA wurde nicht erfüllt.","")</f>
        <v>- Die Mindestanforderung der Qualitätsmethode FMEA wurde nicht erfüllt.</v>
      </c>
      <c r="L11" s="143"/>
      <c r="M11" s="143"/>
      <c r="N11" s="143"/>
      <c r="O11" s="143"/>
      <c r="P11" s="143"/>
      <c r="Q11" s="143"/>
    </row>
    <row r="12" spans="1:23" ht="15" customHeight="1" x14ac:dyDescent="0.25">
      <c r="A12" s="394" t="s">
        <v>419</v>
      </c>
      <c r="B12" s="395"/>
      <c r="C12" s="392" t="str">
        <f>IF(Basis!K138=1,"ja",IF(Basis!K138=2,"nein",""))</f>
        <v>nein</v>
      </c>
      <c r="D12" s="397"/>
      <c r="E12" s="397"/>
      <c r="F12" s="397"/>
      <c r="G12" s="397"/>
      <c r="H12" s="393"/>
      <c r="I12" s="143" t="str">
        <f>IF(Basis!K138=1,"i.O.",IF(Basis!K138=2,"n.i.O.",""))</f>
        <v>n.i.O.</v>
      </c>
      <c r="J12" s="143"/>
      <c r="K12" s="143" t="str">
        <f>IF(I12="n.i.O.","- Die Mindestanforderung der Qualitätsmethode PPF oder PPAP wurde nicht erfüllt.","")</f>
        <v>- Die Mindestanforderung der Qualitätsmethode PPF oder PPAP wurde nicht erfüllt.</v>
      </c>
      <c r="L12" s="143" t="s">
        <v>465</v>
      </c>
      <c r="M12" s="143"/>
      <c r="N12" s="143"/>
      <c r="O12" s="143"/>
      <c r="P12" s="143"/>
      <c r="Q12" s="143"/>
    </row>
    <row r="13" spans="1:23" x14ac:dyDescent="0.25">
      <c r="A13" s="394" t="s">
        <v>420</v>
      </c>
      <c r="B13" s="395"/>
      <c r="C13" s="392" t="str">
        <f>IF(Basis!F140=1,"ja",IF(Basis!F140=2,"nein",""))</f>
        <v>nein</v>
      </c>
      <c r="D13" s="397"/>
      <c r="E13" s="397"/>
      <c r="F13" s="397"/>
      <c r="G13" s="397"/>
      <c r="H13" s="393"/>
      <c r="I13" s="143" t="str">
        <f>IF(Basis!F140=1,"i.O.",IF(Basis!F140=2,"n.i.O.",""))</f>
        <v>n.i.O.</v>
      </c>
      <c r="J13" s="143"/>
      <c r="K13" s="143" t="str">
        <f>IF(I13="n.i.O.","- Die Mindestanforderung der Qualitätsmethode 8D wurde nicht erfüllt.","")</f>
        <v>- Die Mindestanforderung der Qualitätsmethode 8D wurde nicht erfüllt.</v>
      </c>
      <c r="L13" s="143" t="str">
        <f>IF(Deckblatt!E8=1,"bitte auswählen","nicht notwendig")</f>
        <v>bitte auswählen</v>
      </c>
      <c r="M13" s="143" t="str">
        <f>IF(Deckblatt!E9=1,"bitte auswählen","nicht notwendig")</f>
        <v>bitte auswählen</v>
      </c>
      <c r="N13" s="143"/>
      <c r="O13" s="143"/>
      <c r="P13" s="143"/>
      <c r="Q13" s="143"/>
    </row>
    <row r="14" spans="1:23" x14ac:dyDescent="0.25">
      <c r="A14" s="394" t="s">
        <v>421</v>
      </c>
      <c r="B14" s="395"/>
      <c r="C14" s="392" t="str">
        <f>IF(Basis!H138=1,"ja",IF(Basis!H138=2,"nein",""))</f>
        <v>nein</v>
      </c>
      <c r="D14" s="397"/>
      <c r="E14" s="397"/>
      <c r="F14" s="397"/>
      <c r="G14" s="397"/>
      <c r="H14" s="393"/>
      <c r="I14" s="143" t="str">
        <f>IF(Basis!H138=1,"i.O.",IF(Basis!H138=2,"n.i.O.",""))</f>
        <v>n.i.O.</v>
      </c>
      <c r="J14" s="143"/>
      <c r="K14" s="143" t="str">
        <f>IF(I14="n.i.O.","- Die Mindestanforderung der Qualitätsmethode IMDS wurde nicht erfüllt.","")</f>
        <v>- Die Mindestanforderung der Qualitätsmethode IMDS wurde nicht erfüllt.</v>
      </c>
      <c r="L14" s="143" t="str">
        <f>IF(Deckblatt!E8=1,"geringes Risiko","")</f>
        <v>geringes Risiko</v>
      </c>
      <c r="M14" s="143" t="str">
        <f>IF(Deckblatt!E9=1,"geringes Risiko","")</f>
        <v>geringes Risiko</v>
      </c>
      <c r="N14" s="143"/>
      <c r="O14" s="143"/>
      <c r="P14" s="143"/>
      <c r="Q14" s="143"/>
    </row>
    <row r="15" spans="1:23" ht="15" customHeight="1" x14ac:dyDescent="0.25">
      <c r="A15" s="394" t="s">
        <v>422</v>
      </c>
      <c r="B15" s="395"/>
      <c r="C15" s="392" t="str">
        <f>IF(AND(Deckblatt!E8=1,Basis!F139=1),"ja",IF(AND(Deckblatt!E8=1,Basis!F139=2),"nein",IF(Deckblatt!E8=2,"nicht notwendig")))</f>
        <v>nein</v>
      </c>
      <c r="D15" s="397"/>
      <c r="E15" s="397"/>
      <c r="F15" s="397"/>
      <c r="G15" s="397"/>
      <c r="H15" s="393"/>
      <c r="I15" s="143" t="str">
        <f>IF(AND(Deckblatt!E8=1,Basis!F139=1),"i.O.",IF(AND(Deckblatt!E8=1,Basis!F139=2),"n.i.O.",IF(Deckblatt!E8=2,"i.O.")))</f>
        <v>n.i.O.</v>
      </c>
      <c r="J15" s="143"/>
      <c r="K15" s="143" t="str">
        <f>IF(I15="n.i.O.","- Die Mindestanforderung der Qualitätsmethode Automotive Spice wurde nicht erfüllt.","")</f>
        <v>- Die Mindestanforderung der Qualitätsmethode Automotive Spice wurde nicht erfüllt.</v>
      </c>
      <c r="L15" s="143" t="str">
        <f>IF(Deckblatt!E8=1,"mittleres Risiko","")</f>
        <v>mittleres Risiko</v>
      </c>
      <c r="M15" s="143" t="str">
        <f>IF(Deckblatt!E9=1,"mittleres Risiko","")</f>
        <v>mittleres Risiko</v>
      </c>
      <c r="N15" s="143"/>
      <c r="O15" s="143"/>
      <c r="P15" s="143"/>
      <c r="Q15" s="143"/>
    </row>
    <row r="16" spans="1:23" ht="4.5" customHeight="1" x14ac:dyDescent="0.25">
      <c r="A16" s="216"/>
      <c r="B16" s="216"/>
      <c r="C16" s="217"/>
      <c r="D16" s="218"/>
      <c r="E16" s="218"/>
      <c r="F16" s="218"/>
      <c r="G16" s="218"/>
      <c r="H16" s="218"/>
      <c r="I16" s="143"/>
      <c r="J16" s="39"/>
      <c r="K16" s="39"/>
      <c r="L16" s="39" t="str">
        <f>IF(Deckblatt!E8=1,"hohes Risiko","")</f>
        <v>hohes Risiko</v>
      </c>
      <c r="M16" s="39" t="str">
        <f>IF(Deckblatt!E9=1,"hohes Risiko","")</f>
        <v>hohes Risiko</v>
      </c>
      <c r="N16" s="39"/>
      <c r="O16" s="39"/>
      <c r="P16" s="39"/>
      <c r="Q16" s="39"/>
    </row>
    <row r="17" spans="1:23" ht="33.75" customHeight="1" x14ac:dyDescent="0.25">
      <c r="A17" s="394" t="s">
        <v>204</v>
      </c>
      <c r="B17" s="395"/>
      <c r="C17" s="219" t="str">
        <f>IF(AND(Basis!E73,Basis!G73,Basis!I73),"ISO 9001, IATF 16949 und VDA 6.1",IF(AND(Basis!E73,Basis!G73),"ISO 9001 und IATF 16949.",IF(AND(Basis!E73,Basis!I73),"ISO 9001 und VDA 6.1.",IF(Basis!E73,"ISO 9001",IF(Basis!G73,"IATF 16949",IF(Basis!I73,"VDA 6.1","keine Zertifizierung vorhanden."))))))</f>
        <v>keine Zertifizierung vorhanden.</v>
      </c>
      <c r="D17" s="220"/>
      <c r="E17" s="392" t="s">
        <v>591</v>
      </c>
      <c r="F17" s="393"/>
      <c r="G17" s="417" t="s">
        <v>431</v>
      </c>
      <c r="H17" s="418"/>
      <c r="I17" s="143" t="str">
        <f>IF(AND(Basis!E73,Basis!G73,Basis!I73,G17="Zertifikat eingegangen u. gültig"),"i.O.",IF(AND(Basis!E73,Basis!G73,G17="Zertifikat eingegangen u. gültig"),"i.O.",IF(AND(Basis!E73,Basis!I73,G17="Zertifikat eingegangen u. gültig"),"i.O.",IF(AND(Basis!G73,G17="Zertifikat eingegangen u. gültig"),"i.O.",IF(AND(Basis!I73,G17="Zertifikat eingegangen u. gültig"),"i.O.",IF(AND(Basis!E73,Bewertung!G17="Zertifikat eingegangen u. gültig"),"i.O.","n.i.O."))))))</f>
        <v>n.i.O.</v>
      </c>
      <c r="J17" s="39"/>
      <c r="K17" s="39" t="str">
        <f>IF(I17="n.i.O.","- Die Mindestanforderung der Zertifizierung ISO 9001 wurde nicht erfüllt (ggf. Zertifikat liegt nicht vor o. ungültig).","")</f>
        <v>- Die Mindestanforderung der Zertifizierung ISO 9001 wurde nicht erfüllt (ggf. Zertifikat liegt nicht vor o. ungültig).</v>
      </c>
      <c r="L17" s="39"/>
      <c r="M17" s="39"/>
      <c r="N17" s="39"/>
      <c r="O17" s="39"/>
      <c r="P17" s="39"/>
      <c r="Q17" s="39"/>
      <c r="T17" s="39">
        <f>IF(Basis!H73=1,4,0)</f>
        <v>0</v>
      </c>
      <c r="U17" s="39">
        <f>IF(Basis!$H$73=1,4,0)</f>
        <v>0</v>
      </c>
      <c r="V17" s="39">
        <f>IF(Basis!$H$73=1,4,0)</f>
        <v>0</v>
      </c>
      <c r="W17" s="39">
        <f>IF(Basis!$H$73=1,4,0)</f>
        <v>0</v>
      </c>
    </row>
    <row r="18" spans="1:23" ht="15" customHeight="1" x14ac:dyDescent="0.25">
      <c r="A18" s="394" t="s">
        <v>464</v>
      </c>
      <c r="B18" s="395"/>
      <c r="C18" s="392" t="str">
        <f>Produktsicherheit!G15</f>
        <v>nicht bestanden</v>
      </c>
      <c r="D18" s="397"/>
      <c r="E18" s="397"/>
      <c r="F18" s="397"/>
      <c r="G18" s="397"/>
      <c r="H18" s="393"/>
      <c r="I18" s="143" t="str">
        <f>IF(Produktsicherheit!G15="nicht bestanden","n.i.O.","i.O.")</f>
        <v>n.i.O.</v>
      </c>
      <c r="J18" s="39"/>
      <c r="K18" s="39" t="str">
        <f>IF(I18="n.i.O.","- Die Erwartungen an die Produktsicherheit des Lieferanten werden nicht erfüllt.","")</f>
        <v>- Die Erwartungen an die Produktsicherheit des Lieferanten werden nicht erfüllt.</v>
      </c>
      <c r="L18" s="39"/>
      <c r="M18" s="39"/>
      <c r="N18" s="39"/>
      <c r="O18" s="39"/>
      <c r="P18" s="39"/>
      <c r="Q18" s="39"/>
    </row>
    <row r="19" spans="1:23" ht="30.75" customHeight="1" x14ac:dyDescent="0.25">
      <c r="A19" s="394" t="s">
        <v>203</v>
      </c>
      <c r="B19" s="395"/>
      <c r="C19" s="221" t="str">
        <f>IF(AND(Basis!$F$75=1,Basis!$H$75=1),"ISO 14001 und EMAS",IF(Basis!$F$75=1,"ISO 14001",IF(Basis!$H$75=1,"EMAS","keine Zertifizierung")))</f>
        <v>keine Zertifizierung</v>
      </c>
      <c r="D19" s="215" t="s">
        <v>431</v>
      </c>
      <c r="E19" s="392" t="s">
        <v>424</v>
      </c>
      <c r="F19" s="393"/>
      <c r="G19" s="398" t="str">
        <f>IF(Basis!$E$75,"nicht notwendig",IF(Basis!$G$75,"nicht notwendig",'UM-System'!M76))</f>
        <v>nicht bestanden</v>
      </c>
      <c r="H19" s="399"/>
      <c r="I19" s="143" t="str">
        <f>IF(AND(Basis!$F$75=1,Bewertung!D19="Zertifikat eingegangen u. gültig"),"i.O.",IF(AND(Basis!$F$75=1,Bewertung!D187="Zertifikt eingegangen u. gültig"),"i.O.",IF(AND(Bewertung!D19="Zertifkat eingegangen u. gültig",Basis!$H$75=1),"i.O.",IF('UM-System'!M76="bestanden","i.O.","n.i.O."))))</f>
        <v>n.i.O.</v>
      </c>
      <c r="J19" s="39"/>
      <c r="K19" s="39" t="str">
        <f>IF(I19="n.i.O.","- Die Erwartungen an das Umweltmanagement vom Lieferanten werden nicht erfüllt.","")</f>
        <v>- Die Erwartungen an das Umweltmanagement vom Lieferanten werden nicht erfüllt.</v>
      </c>
      <c r="L19" s="39"/>
      <c r="M19" s="39"/>
      <c r="N19" s="39"/>
      <c r="O19" s="39"/>
      <c r="P19" s="39"/>
      <c r="Q19" s="39"/>
      <c r="T19" s="39">
        <f>IF(Basis!$I$75=1,0.5,0)</f>
        <v>0</v>
      </c>
      <c r="U19" s="39">
        <f>IF(Basis!$I$75=1,1.5,0)</f>
        <v>0</v>
      </c>
      <c r="V19" s="39">
        <f>IF(Basis!$I$75=1,1.5,0)</f>
        <v>0</v>
      </c>
      <c r="W19" s="39">
        <f>IF(Basis!$I$75=1,2.5,0)</f>
        <v>0</v>
      </c>
    </row>
    <row r="20" spans="1:23" ht="30.75" customHeight="1" x14ac:dyDescent="0.25">
      <c r="A20" s="394" t="s">
        <v>380</v>
      </c>
      <c r="B20" s="395"/>
      <c r="C20" s="221" t="str">
        <f>IF(AND(Basis!F77=1,Basis!H77=1),"ISO 27001 und TISAX",IF(Basis!$F$77=1,"ISO 27001",IF(Basis!$H$77=1,"TISAX","keine Zertifizierung")))</f>
        <v>keine Zertifizierung</v>
      </c>
      <c r="D20" s="215" t="s">
        <v>431</v>
      </c>
      <c r="E20" s="392" t="s">
        <v>424</v>
      </c>
      <c r="F20" s="393"/>
      <c r="G20" s="398" t="str">
        <f>IF(Basis!$E$77,"nicht notwendig",IF(Basis!$G$77,"nicht notwendig",Informationssicherheit!J66))</f>
        <v>nicht bestanden</v>
      </c>
      <c r="H20" s="399"/>
      <c r="I20" s="143" t="str">
        <f>IF(AND(Basis!F77=1,Basis!H77=1,D20="Zertifikat eingegangen u. gültig"),"i.O.",IF(AND(Basis!$F$77=1,D20="Zertifikat eingegangen u. gültig"),"i.O.",IF(AND(Basis!$H$77=1,D20="Zertifikat eingegangen u. gültig"),"i.O.",IF(Informationssicherheit!J66="bestanden","i.O.","n.i.O."))))</f>
        <v>n.i.O.</v>
      </c>
      <c r="J20" s="39"/>
      <c r="K20" s="39" t="str">
        <f>IF(I20="n.i.O.","- Die Erwartungen an das Informationssicherheitsmanagement vom Lieferanten werden nicht erfüllt.","")</f>
        <v>- Die Erwartungen an das Informationssicherheitsmanagement vom Lieferanten werden nicht erfüllt.</v>
      </c>
      <c r="L20" s="39"/>
      <c r="M20" s="39"/>
      <c r="N20" s="39"/>
      <c r="O20" s="39"/>
      <c r="P20" s="39"/>
      <c r="Q20" s="39"/>
      <c r="T20" s="39">
        <f>IF(Basis!$I$77=1,0.5,0)</f>
        <v>0</v>
      </c>
      <c r="U20" s="39">
        <f>IF(Basis!$I$77=1,1.5,0)</f>
        <v>0</v>
      </c>
      <c r="V20" s="39">
        <f>IF(Basis!$I$77=1,1.5,0)</f>
        <v>0</v>
      </c>
      <c r="W20" s="39">
        <f>IF(Basis!$I$77=1,2.5,0)</f>
        <v>0</v>
      </c>
    </row>
    <row r="21" spans="1:23" ht="16.5" customHeight="1" x14ac:dyDescent="0.25">
      <c r="A21" s="394" t="s">
        <v>423</v>
      </c>
      <c r="B21" s="395"/>
      <c r="C21" s="392" t="str">
        <f>IF(Deckblatt!$E$8=1,"Bewertung durch ASPICE Verantwortl.","nicht notwendig")</f>
        <v>Bewertung durch ASPICE Verantwortl.</v>
      </c>
      <c r="D21" s="397"/>
      <c r="E21" s="392" t="s">
        <v>424</v>
      </c>
      <c r="F21" s="393"/>
      <c r="G21" s="394" t="s">
        <v>592</v>
      </c>
      <c r="H21" s="396"/>
      <c r="I21" s="143" t="str">
        <f>IF(Deckblatt!E8=2,"i.O.",IF(AND(Deckblatt!E8=1,Bewertung!G21="nicht notwendig"),"n.i.O.",IF(AND(Deckblatt!E8=1,Bewertung!G21="bitte auswählen"),"n.i.O.",IF(AND(Deckblatt!E8=1,Bewertung!G21="hohes Risiko"),"n.i.O.",IF(AND(Deckblatt!E8=1,Bewertung!G21="geringes Risiko"),"i.O.",IF(AND(Deckblatt!E8=1,Bewertung!G21="mittleres Risiko"),"i.O."))))))</f>
        <v>n.i.O.</v>
      </c>
      <c r="J21" s="39"/>
      <c r="K21" s="39" t="str">
        <f>IF(I21="n.i.O.","- Die Erwartungen an das Automotive Spice Management des Lieferanten werden nicht erfüllt.","")</f>
        <v>- Die Erwartungen an das Automotive Spice Management des Lieferanten werden nicht erfüllt.</v>
      </c>
      <c r="L21" s="39"/>
      <c r="M21" s="39"/>
      <c r="N21" s="39"/>
      <c r="O21" s="39"/>
      <c r="P21" s="39"/>
      <c r="Q21" s="39"/>
      <c r="T21" s="39">
        <f>IF(G21="geringes Risiko",2,0)</f>
        <v>0</v>
      </c>
      <c r="U21" s="39">
        <f>IF(G21="geringes Risiko",2,0)</f>
        <v>0</v>
      </c>
    </row>
    <row r="22" spans="1:23" ht="30.75" customHeight="1" x14ac:dyDescent="0.25">
      <c r="A22" s="394" t="s">
        <v>322</v>
      </c>
      <c r="B22" s="395"/>
      <c r="C22" s="222" t="str">
        <f>IF(Deckblatt!E9=1,"Bewertung Manager funktionale Sicherheit",IF(Deckblatt!E9=2,"nicht notwendig",""))</f>
        <v>Bewertung Manager funktionale Sicherheit</v>
      </c>
      <c r="D22" s="215" t="s">
        <v>431</v>
      </c>
      <c r="E22" s="392" t="s">
        <v>424</v>
      </c>
      <c r="F22" s="393"/>
      <c r="G22" s="394" t="s">
        <v>592</v>
      </c>
      <c r="H22" s="396"/>
      <c r="I22" s="143" t="str">
        <f>IF(Deckblatt!E9=2,"i.O.",IF(AND(Deckblatt!E9=1,Bewertung!G22="nicht notwendig"),"n.i.O.",IF(AND(Deckblatt!E9=1,Bewertung!G22="Bitte auswählen"),"n.i.O.",IF(AND(Deckblatt!E9=1,Bewertung!G22="hohes Risiko"),"n.i.O.",IF(AND(Deckblatt!E9=1,Bewertung!G22="geringes Risiko",D22="Zertifikat eingegangen u. gültig"),"i.O.",IF(AND(Deckblatt!E9=1,Bewertung!G22="mittleres Risiko",D22="Zertifikat eingegangen u. gültig"),"i.O.","n.i.O."))))))</f>
        <v>n.i.O.</v>
      </c>
      <c r="J22" s="39"/>
      <c r="K22" s="39" t="str">
        <f>IF(I22="n.i.O.","- Die Erwartungen an das Funktionalesicherheitsmanagement vom Lieferanten werden nicht erfüllt","")</f>
        <v>- Die Erwartungen an das Funktionalesicherheitsmanagement vom Lieferanten werden nicht erfüllt</v>
      </c>
      <c r="L22" s="39"/>
      <c r="M22" s="39"/>
      <c r="N22" s="39"/>
      <c r="O22" s="39"/>
      <c r="P22" s="39"/>
      <c r="Q22" s="39"/>
      <c r="T22" s="39">
        <f>IF(G22="geringes Risiko",2,0)</f>
        <v>0</v>
      </c>
      <c r="V22" s="39">
        <f>IF(G22="geringes Risiko",2,0)</f>
        <v>0</v>
      </c>
    </row>
    <row r="23" spans="1:23" ht="4.5" customHeight="1" x14ac:dyDescent="0.25">
      <c r="A23" s="151"/>
      <c r="B23" s="151"/>
      <c r="C23" s="152"/>
      <c r="D23" s="152"/>
      <c r="E23" s="151"/>
      <c r="F23" s="151"/>
      <c r="G23" s="151"/>
      <c r="H23" s="151"/>
      <c r="I23" s="143"/>
      <c r="J23" s="39"/>
      <c r="K23" s="39"/>
      <c r="L23" s="39"/>
      <c r="M23" s="39"/>
      <c r="N23" s="39"/>
      <c r="O23" s="39"/>
      <c r="P23" s="39"/>
      <c r="Q23" s="39"/>
    </row>
    <row r="24" spans="1:23" ht="13.5" customHeight="1" x14ac:dyDescent="0.25">
      <c r="A24" s="420" t="s">
        <v>426</v>
      </c>
      <c r="B24" s="420"/>
      <c r="C24" s="420"/>
      <c r="D24" s="420"/>
      <c r="E24" s="420"/>
      <c r="F24" s="420"/>
      <c r="G24" s="420"/>
      <c r="H24" s="420"/>
      <c r="I24" s="143"/>
      <c r="J24" s="39" t="s">
        <v>472</v>
      </c>
      <c r="K24" s="39" t="str">
        <f>IF(OR(I25="n.i.O.",I26="n.i.O.",I27="n.i.O.",I28="n.i.O.",I29="n.i.O.",I30="n.i.O.",I32="n.i.O.",I33="n.i.O."),"- Unterschrift Code of Conduct durch Rahmenvertrag.","")</f>
        <v>- Unterschrift Code of Conduct durch Rahmenvertrag.</v>
      </c>
      <c r="L24" s="39"/>
      <c r="M24" s="39"/>
      <c r="N24" s="39"/>
      <c r="O24" s="39"/>
      <c r="P24" s="39"/>
      <c r="Q24" s="39"/>
      <c r="T24" s="39">
        <f>SUM(T6:T22)</f>
        <v>0</v>
      </c>
      <c r="U24" s="39">
        <f>SUM(U6:U22)</f>
        <v>0</v>
      </c>
      <c r="V24" s="39">
        <f>SUM(V6:V22)</f>
        <v>0</v>
      </c>
      <c r="W24" s="39">
        <f>SUM(W6:W20)</f>
        <v>0</v>
      </c>
    </row>
    <row r="25" spans="1:23" ht="15.75" customHeight="1" x14ac:dyDescent="0.25">
      <c r="A25" s="414" t="s">
        <v>603</v>
      </c>
      <c r="B25" s="415"/>
      <c r="C25" s="415"/>
      <c r="D25" s="415"/>
      <c r="E25" s="415"/>
      <c r="F25" s="416"/>
      <c r="G25" s="392" t="str">
        <f>IF(Basis!F95=1,"ja",IF(Basis!H95=1,"nein","nicht ausgefüllt"))</f>
        <v>nicht ausgefüllt</v>
      </c>
      <c r="H25" s="393"/>
      <c r="I25" s="143" t="str">
        <f>IF(Basis!F95=1,"i.O.","n.i.O.")</f>
        <v>n.i.O.</v>
      </c>
      <c r="J25" s="143" t="str">
        <f>IF(AND(I25="i.O.",I26="i.O.",I27="i.O.",I28="i.O.",I29="i.O.",I30="i.O.",I31="i.O.",I32="i.O.",I33="i.O.",I35="i.O.",I37="i.O.",I38="i.O.",I39="i.O.",I41="i.O.",I42="i.O."),"i.O.","n.i.O.")</f>
        <v>n.i.O.</v>
      </c>
      <c r="K25" s="153" t="str">
        <f>IF(I25="n.i.O.","- Unterschrift Code of Conduct durch Rahmenvertrag","")</f>
        <v>- Unterschrift Code of Conduct durch Rahmenvertrag</v>
      </c>
      <c r="L25" s="143"/>
      <c r="M25" s="143"/>
      <c r="N25" s="143"/>
      <c r="O25" s="143"/>
      <c r="P25" s="143"/>
      <c r="Q25" s="143"/>
    </row>
    <row r="26" spans="1:23" ht="15" customHeight="1" x14ac:dyDescent="0.25">
      <c r="A26" s="414" t="s">
        <v>604</v>
      </c>
      <c r="B26" s="415"/>
      <c r="C26" s="415"/>
      <c r="D26" s="415"/>
      <c r="E26" s="415"/>
      <c r="F26" s="416"/>
      <c r="G26" s="392" t="str">
        <f>IF(Basis!F97=1,"ja",IF(Basis!H97=1,"nein","nicht ausgefüllt"))</f>
        <v>nicht ausgefüllt</v>
      </c>
      <c r="H26" s="393"/>
      <c r="I26" s="143" t="str">
        <f>IF(Basis!F97=1,"i.O.","n.i.O.")</f>
        <v>n.i.O.</v>
      </c>
      <c r="J26" s="157"/>
      <c r="K26" s="153" t="str">
        <f t="shared" ref="K26:K36" si="1">IF(I26="n.i.O.","- Unterschrift Code of Conduct durch Rahmenvertrag","")</f>
        <v>- Unterschrift Code of Conduct durch Rahmenvertrag</v>
      </c>
      <c r="L26" s="143"/>
      <c r="M26" s="143"/>
      <c r="N26" s="143"/>
      <c r="O26" s="143"/>
      <c r="P26" s="143"/>
      <c r="Q26" s="143"/>
    </row>
    <row r="27" spans="1:23" ht="15.75" customHeight="1" x14ac:dyDescent="0.25">
      <c r="A27" s="414" t="s">
        <v>605</v>
      </c>
      <c r="B27" s="415"/>
      <c r="C27" s="415"/>
      <c r="D27" s="415"/>
      <c r="E27" s="415"/>
      <c r="F27" s="416"/>
      <c r="G27" s="392" t="str">
        <f>IF(Basis!F99=1,"ja",IF(Basis!H99=1,"nein","nicht ausgefüllt"))</f>
        <v>nicht ausgefüllt</v>
      </c>
      <c r="H27" s="393"/>
      <c r="I27" s="143" t="str">
        <f>IF(Basis!F99=1,"i.O.","n.i.O.")</f>
        <v>n.i.O.</v>
      </c>
      <c r="J27" s="157"/>
      <c r="K27" s="153" t="str">
        <f t="shared" si="1"/>
        <v>- Unterschrift Code of Conduct durch Rahmenvertrag</v>
      </c>
      <c r="L27" s="143"/>
      <c r="M27" s="143"/>
      <c r="N27" s="143"/>
      <c r="O27" s="143"/>
      <c r="P27" s="143"/>
      <c r="Q27" s="143"/>
      <c r="V27" s="39" t="s">
        <v>477</v>
      </c>
    </row>
    <row r="28" spans="1:23" ht="15.75" customHeight="1" x14ac:dyDescent="0.25">
      <c r="A28" s="414" t="s">
        <v>606</v>
      </c>
      <c r="B28" s="415"/>
      <c r="C28" s="415"/>
      <c r="D28" s="415"/>
      <c r="E28" s="415"/>
      <c r="F28" s="416"/>
      <c r="G28" s="392" t="str">
        <f>IF(Basis!F101=1,"ja",IF(Basis!H101=1,"nein","nicht ausgefüllt"))</f>
        <v>nicht ausgefüllt</v>
      </c>
      <c r="H28" s="393"/>
      <c r="I28" s="143" t="str">
        <f>IF(Basis!F101=1,"i.O.","n.i.O.")</f>
        <v>n.i.O.</v>
      </c>
      <c r="J28" s="157"/>
      <c r="K28" s="153" t="str">
        <f t="shared" si="1"/>
        <v>- Unterschrift Code of Conduct durch Rahmenvertrag</v>
      </c>
      <c r="L28" s="143"/>
      <c r="M28" s="143"/>
      <c r="N28" s="143"/>
      <c r="O28" s="143"/>
      <c r="P28" s="143"/>
      <c r="Q28" s="143"/>
      <c r="V28" s="39">
        <f>IF(AND(Deckblatt!E8=1,Deckblatt!E9=1),Bewertung!T24,IF(Deckblatt!E8=1,Bewertung!U24,IF(Deckblatt!E9=1,Bewertung!V24,Bewertung!W24)))</f>
        <v>0</v>
      </c>
    </row>
    <row r="29" spans="1:23" ht="15.75" customHeight="1" x14ac:dyDescent="0.25">
      <c r="A29" s="414" t="s">
        <v>607</v>
      </c>
      <c r="B29" s="415"/>
      <c r="C29" s="415"/>
      <c r="D29" s="415"/>
      <c r="E29" s="415"/>
      <c r="F29" s="416"/>
      <c r="G29" s="392" t="str">
        <f>IF(Basis!F103=1,"ja",IF(Basis!H103=1,"nein","nicht ausgefüllt"))</f>
        <v>nicht ausgefüllt</v>
      </c>
      <c r="H29" s="393"/>
      <c r="I29" s="143" t="str">
        <f>IF(Basis!F103=1,"i.O.","n.i.O.")</f>
        <v>n.i.O.</v>
      </c>
      <c r="J29" s="157"/>
      <c r="K29" s="153" t="str">
        <f t="shared" si="1"/>
        <v>- Unterschrift Code of Conduct durch Rahmenvertrag</v>
      </c>
      <c r="L29" s="143"/>
      <c r="M29" s="143"/>
      <c r="N29" s="143"/>
      <c r="O29" s="143"/>
      <c r="P29" s="143"/>
      <c r="Q29" s="143"/>
    </row>
    <row r="30" spans="1:23" ht="15.75" customHeight="1" x14ac:dyDescent="0.25">
      <c r="A30" s="414" t="s">
        <v>608</v>
      </c>
      <c r="B30" s="415"/>
      <c r="C30" s="415"/>
      <c r="D30" s="415"/>
      <c r="E30" s="415"/>
      <c r="F30" s="416"/>
      <c r="G30" s="392" t="str">
        <f>IF(Basis!F105=1,"ja",IF(Basis!H105=1,"nein","nicht ausgefüllt"))</f>
        <v>nicht ausgefüllt</v>
      </c>
      <c r="H30" s="393"/>
      <c r="I30" s="143" t="str">
        <f>IF(Basis!F105=1,"i.O.","n.i.O.")</f>
        <v>n.i.O.</v>
      </c>
      <c r="J30" s="157"/>
      <c r="K30" s="153" t="str">
        <f t="shared" si="1"/>
        <v>- Unterschrift Code of Conduct durch Rahmenvertrag</v>
      </c>
      <c r="L30" s="143"/>
      <c r="M30" s="143"/>
      <c r="N30" s="143"/>
      <c r="O30" s="143"/>
      <c r="P30" s="143"/>
      <c r="Q30" s="143"/>
    </row>
    <row r="31" spans="1:23" ht="15.75" customHeight="1" x14ac:dyDescent="0.25">
      <c r="A31" s="414" t="s">
        <v>609</v>
      </c>
      <c r="B31" s="415"/>
      <c r="C31" s="415"/>
      <c r="D31" s="415"/>
      <c r="E31" s="415"/>
      <c r="F31" s="416"/>
      <c r="G31" s="392" t="str">
        <f>IF(Basis!F107=1,"ja",IF(Basis!H107=1,"nein","nicht ausgefüllt"))</f>
        <v>nicht ausgefüllt</v>
      </c>
      <c r="H31" s="393"/>
      <c r="I31" s="143" t="str">
        <f>IF(Basis!F107=1,"i.O.","n.i.O.")</f>
        <v>n.i.O.</v>
      </c>
      <c r="J31" s="157"/>
      <c r="K31" s="153" t="str">
        <f>IF(I31="n.i.O.","- Rückfrage an den Lieferanten: Wie wird die Einhaltung der Kundenanfoderungen in der Lieferkette sichergestellt?","")</f>
        <v>- Rückfrage an den Lieferanten: Wie wird die Einhaltung der Kundenanfoderungen in der Lieferkette sichergestellt?</v>
      </c>
      <c r="L31" s="143"/>
      <c r="M31" s="143"/>
      <c r="N31" s="143"/>
      <c r="O31" s="143"/>
      <c r="P31" s="143"/>
      <c r="Q31" s="143"/>
    </row>
    <row r="32" spans="1:23" ht="15.75" customHeight="1" x14ac:dyDescent="0.25">
      <c r="A32" s="414" t="s">
        <v>610</v>
      </c>
      <c r="B32" s="415"/>
      <c r="C32" s="415"/>
      <c r="D32" s="415"/>
      <c r="E32" s="415"/>
      <c r="F32" s="416"/>
      <c r="G32" s="392" t="str">
        <f>IF(Basis!F109=1,"ja",IF(Basis!H109=1,"nein","nicht ausgefüllt"))</f>
        <v>nicht ausgefüllt</v>
      </c>
      <c r="H32" s="393"/>
      <c r="I32" s="143" t="str">
        <f>IF(Basis!F109=1,"i.O.","n.i.O.")</f>
        <v>n.i.O.</v>
      </c>
      <c r="J32" s="157"/>
      <c r="K32" s="153" t="str">
        <f t="shared" si="1"/>
        <v>- Unterschrift Code of Conduct durch Rahmenvertrag</v>
      </c>
      <c r="L32" s="143"/>
      <c r="M32" s="143"/>
      <c r="N32" s="143"/>
      <c r="O32" s="143"/>
      <c r="P32" s="143"/>
      <c r="Q32" s="143"/>
    </row>
    <row r="33" spans="1:22" ht="15.75" customHeight="1" x14ac:dyDescent="0.25">
      <c r="A33" s="414" t="s">
        <v>611</v>
      </c>
      <c r="B33" s="415"/>
      <c r="C33" s="415"/>
      <c r="D33" s="415"/>
      <c r="E33" s="415"/>
      <c r="F33" s="416"/>
      <c r="G33" s="392" t="str">
        <f>IF(Basis!F111=1,"ja",IF(Basis!H111=1,"nein","nicht ausgefüllt"))</f>
        <v>nicht ausgefüllt</v>
      </c>
      <c r="H33" s="393"/>
      <c r="I33" s="143" t="str">
        <f>IF(Basis!F111=1,"i.O.","n.i.O.")</f>
        <v>n.i.O.</v>
      </c>
      <c r="J33" s="157"/>
      <c r="K33" s="153" t="str">
        <f>IF(I33="n.i.O.","- Unterschrift Code of Conduct durch Rahmenvertrag.","")</f>
        <v>- Unterschrift Code of Conduct durch Rahmenvertrag.</v>
      </c>
      <c r="L33" s="143"/>
      <c r="M33" s="143"/>
      <c r="N33" s="143"/>
      <c r="O33" s="143"/>
      <c r="P33" s="143"/>
      <c r="Q33" s="143"/>
    </row>
    <row r="34" spans="1:22" ht="4.5" customHeight="1" x14ac:dyDescent="0.25">
      <c r="A34" s="216"/>
      <c r="B34" s="216"/>
      <c r="C34" s="217"/>
      <c r="D34" s="218"/>
      <c r="E34" s="218"/>
      <c r="F34" s="218"/>
      <c r="G34" s="223"/>
      <c r="H34" s="223"/>
      <c r="I34" s="143"/>
      <c r="J34" s="157"/>
      <c r="K34" s="153" t="str">
        <f t="shared" si="1"/>
        <v/>
      </c>
      <c r="L34" s="143"/>
      <c r="M34" s="143"/>
      <c r="N34" s="143"/>
      <c r="O34" s="143"/>
      <c r="P34" s="143"/>
      <c r="Q34" s="143"/>
    </row>
    <row r="35" spans="1:22" ht="31.35" customHeight="1" x14ac:dyDescent="0.25">
      <c r="A35" s="437" t="s">
        <v>434</v>
      </c>
      <c r="B35" s="438"/>
      <c r="C35" s="438"/>
      <c r="D35" s="438"/>
      <c r="E35" s="438"/>
      <c r="F35" s="439"/>
      <c r="G35" s="392" t="str">
        <f>IF(AND(Basis!F142=2,Basis!H142=2),"nicht ausgefüllt",IF(Basis!F142=1,"ja",IF(Basis!H142=1,"nein")))</f>
        <v>nicht ausgefüllt</v>
      </c>
      <c r="H35" s="393"/>
      <c r="I35" s="143" t="str">
        <f>IF(AND(Basis!F142=2,Basis!H142=2),"n.i.O.",IF(Basis!F142=1,"i.O.",IF(Basis!H142=1,"n.i.O.")))</f>
        <v>n.i.O.</v>
      </c>
      <c r="J35" s="157"/>
      <c r="K35" s="153" t="str">
        <f>IF(I35="n.i.O.","- Rückfrage an den Lieferanten: Wie und wann werden Ihre eingehenden Waren geprüft?","")</f>
        <v>- Rückfrage an den Lieferanten: Wie und wann werden Ihre eingehenden Waren geprüft?</v>
      </c>
      <c r="L35" s="143"/>
      <c r="M35" s="143"/>
      <c r="N35" s="143"/>
      <c r="O35" s="143"/>
      <c r="P35" s="143"/>
      <c r="Q35" s="143"/>
    </row>
    <row r="36" spans="1:22" ht="4.5" customHeight="1" x14ac:dyDescent="0.25">
      <c r="A36" s="216"/>
      <c r="B36" s="216"/>
      <c r="C36" s="217"/>
      <c r="D36" s="218"/>
      <c r="E36" s="218"/>
      <c r="F36" s="218"/>
      <c r="G36" s="218"/>
      <c r="H36" s="218"/>
      <c r="I36" s="143"/>
      <c r="J36" s="157"/>
      <c r="K36" s="153" t="str">
        <f t="shared" si="1"/>
        <v/>
      </c>
      <c r="L36" s="143"/>
      <c r="M36" s="143"/>
      <c r="N36" s="143"/>
      <c r="O36" s="143"/>
      <c r="P36" s="143"/>
      <c r="Q36" s="143"/>
    </row>
    <row r="37" spans="1:22" ht="15.75" x14ac:dyDescent="0.25">
      <c r="A37" s="394" t="s">
        <v>427</v>
      </c>
      <c r="B37" s="395"/>
      <c r="C37" s="406" t="str">
        <f>IF(Basis!F138=1,"ja","nein")</f>
        <v>nein</v>
      </c>
      <c r="D37" s="407"/>
      <c r="E37" s="407"/>
      <c r="F37" s="407"/>
      <c r="G37" s="407"/>
      <c r="H37" s="408"/>
      <c r="I37" s="143" t="str">
        <f>IF(Basis!F138=1,"i.O.","n.i.O.")</f>
        <v>n.i.O.</v>
      </c>
      <c r="J37" s="161"/>
      <c r="K37" s="153" t="str">
        <f>IF(I37="n.i.O.","- Rückfrage an den Lieferanten: Gibt es eine ähnliche Qualitätsvorausplanungsmethode?","")</f>
        <v>- Rückfrage an den Lieferanten: Gibt es eine ähnliche Qualitätsvorausplanungsmethode?</v>
      </c>
      <c r="L37" s="143"/>
      <c r="M37" s="143"/>
      <c r="N37" s="143"/>
      <c r="O37" s="143"/>
      <c r="P37" s="143"/>
      <c r="Q37" s="143"/>
    </row>
    <row r="38" spans="1:22" ht="15.75" x14ac:dyDescent="0.25">
      <c r="A38" s="394" t="s">
        <v>428</v>
      </c>
      <c r="B38" s="395"/>
      <c r="C38" s="406" t="str">
        <f>IF(Basis!H140=1,"ja","nein")</f>
        <v>nein</v>
      </c>
      <c r="D38" s="407"/>
      <c r="E38" s="407"/>
      <c r="F38" s="407"/>
      <c r="G38" s="407"/>
      <c r="H38" s="408"/>
      <c r="I38" s="143" t="str">
        <f>IF(Basis!H140=1,"i.O.","n.i.O.")</f>
        <v>n.i.O.</v>
      </c>
      <c r="J38" s="161"/>
      <c r="K38" s="153" t="str">
        <f>IF(I38="n.i.O.","- Rückfrage an den Lieferanten: Wie werden Ihre laufenden Prozesse überwacht und optimiert?","")</f>
        <v>- Rückfrage an den Lieferanten: Wie werden Ihre laufenden Prozesse überwacht und optimiert?</v>
      </c>
      <c r="L38" s="143"/>
      <c r="M38" s="143"/>
      <c r="N38" s="143"/>
      <c r="O38" s="143"/>
      <c r="P38" s="143"/>
      <c r="Q38" s="143"/>
    </row>
    <row r="39" spans="1:22" ht="13.5" customHeight="1" x14ac:dyDescent="0.25">
      <c r="A39" s="394" t="s">
        <v>467</v>
      </c>
      <c r="B39" s="395"/>
      <c r="C39" s="406" t="str">
        <f>IF(Basis!K139=1,"ja","nein")</f>
        <v>nein</v>
      </c>
      <c r="D39" s="407"/>
      <c r="E39" s="407"/>
      <c r="F39" s="407"/>
      <c r="G39" s="407"/>
      <c r="H39" s="408"/>
      <c r="I39" s="143" t="str">
        <f>IF(Basis!K139=1,"i.O.","n.i.O.")</f>
        <v>n.i.O.</v>
      </c>
      <c r="J39" s="161"/>
      <c r="K39" s="153" t="str">
        <f>IF(I39="n.i.O.","- Rückfrage an den Lieferanten: Wie stellen Sie die Fähigkeit Ihrer Messysteme sicher?","")</f>
        <v>- Rückfrage an den Lieferanten: Wie stellen Sie die Fähigkeit Ihrer Messysteme sicher?</v>
      </c>
      <c r="L39" s="143"/>
      <c r="M39" s="143"/>
      <c r="N39" s="143"/>
      <c r="O39" s="143"/>
      <c r="P39" s="143"/>
      <c r="Q39" s="143"/>
    </row>
    <row r="40" spans="1:22" ht="4.5" customHeight="1" x14ac:dyDescent="0.25">
      <c r="A40" s="216"/>
      <c r="B40" s="216"/>
      <c r="C40" s="224"/>
      <c r="D40" s="216"/>
      <c r="E40" s="216"/>
      <c r="F40" s="216"/>
      <c r="G40" s="216"/>
      <c r="H40" s="216"/>
      <c r="I40" s="143"/>
      <c r="J40" s="157"/>
      <c r="K40" s="153"/>
      <c r="L40" s="143"/>
      <c r="M40" s="143"/>
      <c r="N40" s="143"/>
      <c r="O40" s="143"/>
      <c r="P40" s="143"/>
      <c r="Q40" s="143"/>
    </row>
    <row r="41" spans="1:22" ht="15.75" customHeight="1" x14ac:dyDescent="0.25">
      <c r="A41" s="394" t="s">
        <v>429</v>
      </c>
      <c r="B41" s="395"/>
      <c r="C41" s="406" t="str">
        <f>IF(Basis!A124="Produktgruppen Ihrer Kernkompetenzen.","nicht ausgefüllt",IF(Basis!A124="","nicht ausgefüllt",Basis!A124))</f>
        <v>nicht ausgefüllt</v>
      </c>
      <c r="D41" s="407"/>
      <c r="E41" s="407"/>
      <c r="F41" s="407"/>
      <c r="G41" s="407"/>
      <c r="H41" s="408"/>
      <c r="I41" s="143" t="str">
        <f>IF(Basis!A124="Produktgruppen Ihrer Kernkompetenzen.","n.i.O.",IF(Basis!A124="","n.i.O.","i.O."))</f>
        <v>n.i.O.</v>
      </c>
      <c r="J41" s="157"/>
      <c r="K41" s="153" t="str">
        <f>IF(I41="n.i.O.","- Rückfrage an den Lieferanten: Bitte nennen Sie uns Ihre Produktgruppe/Kernkompenzen","")</f>
        <v>- Rückfrage an den Lieferanten: Bitte nennen Sie uns Ihre Produktgruppe/Kernkompenzen</v>
      </c>
      <c r="L41" s="143"/>
      <c r="M41" s="143"/>
      <c r="N41" s="143"/>
      <c r="O41" s="143"/>
      <c r="P41" s="143"/>
      <c r="Q41" s="143"/>
    </row>
    <row r="42" spans="1:22" ht="15.75" customHeight="1" x14ac:dyDescent="0.25">
      <c r="A42" s="394" t="s">
        <v>581</v>
      </c>
      <c r="B42" s="395"/>
      <c r="C42" s="406" t="str">
        <f>IF(Basis!I37=1,"Hersteller",IF(Basis!I37=2,"Händler",IF(Basis!I37=3,"Hersteller und Händler","nicht ausgefüllt")))</f>
        <v>nicht ausgefüllt</v>
      </c>
      <c r="D42" s="407"/>
      <c r="E42" s="407"/>
      <c r="F42" s="407"/>
      <c r="G42" s="407"/>
      <c r="H42" s="408"/>
      <c r="I42" s="143" t="str">
        <f>IF(C42="nicht ausgefüllt","n.i.O.","i.O.")</f>
        <v>n.i.O.</v>
      </c>
      <c r="J42" s="157"/>
      <c r="K42" s="213" t="str">
        <f>IF(Basis!I37=1,"",IF(Basis!I37="","- Rückfrage an den Lieferanten: Sind Sie ein herstellendes oder handelndes Unternehmen?",IF(OR(Basis!I37=2,Basis!I37=3),"- Händlerlieferklausel muss im Liefervertrag aufgenommen werden.","")))</f>
        <v>- Rückfrage an den Lieferanten: Sind Sie ein herstellendes oder handelndes Unternehmen?</v>
      </c>
      <c r="L42" s="143"/>
      <c r="M42" s="143"/>
      <c r="N42" s="143"/>
      <c r="O42" s="143"/>
      <c r="P42" s="143"/>
      <c r="Q42" s="143"/>
    </row>
    <row r="43" spans="1:22" ht="23.25" x14ac:dyDescent="0.35">
      <c r="A43" s="434" t="s">
        <v>430</v>
      </c>
      <c r="B43" s="435"/>
      <c r="C43" s="435"/>
      <c r="D43" s="435"/>
      <c r="E43" s="435"/>
      <c r="F43" s="435"/>
      <c r="G43" s="435"/>
      <c r="H43" s="436"/>
      <c r="I43" s="143"/>
      <c r="J43" s="157">
        <f>IF(A44="NICH BESTANDEN",1,IF(A44="AUFLAGEN",3,IF(A44="BESTANDEN",2,1)))</f>
        <v>1</v>
      </c>
      <c r="K43" s="213" t="s">
        <v>602</v>
      </c>
      <c r="L43" s="143"/>
      <c r="M43" s="143"/>
      <c r="N43" s="143"/>
      <c r="O43" s="143"/>
      <c r="P43" s="143"/>
      <c r="Q43" s="143"/>
    </row>
    <row r="44" spans="1:22" ht="21" x14ac:dyDescent="0.35">
      <c r="A44" s="409" t="str">
        <f>IF(J5="n.i.O.","NICHT BESTANDEN",IF(AND(J5="i.O.",J25="i.O."),"BESTANDEN",IF(AND(J5="i.O.",J25="n.i.O."),"AUFLAGEN","FEHLER")))</f>
        <v>NICHT BESTANDEN</v>
      </c>
      <c r="B44" s="410"/>
      <c r="C44" s="410"/>
      <c r="D44" s="410"/>
      <c r="E44" s="410"/>
      <c r="F44" s="410"/>
      <c r="G44" s="410"/>
      <c r="H44" s="410"/>
      <c r="I44" s="153"/>
      <c r="J44" s="153"/>
      <c r="K44" s="213"/>
      <c r="L44" s="153"/>
      <c r="M44" s="153"/>
      <c r="N44" s="153"/>
      <c r="O44" s="153"/>
      <c r="P44" s="143"/>
      <c r="Q44" s="143"/>
      <c r="V44" s="39">
        <v>80</v>
      </c>
    </row>
    <row r="45" spans="1:22" s="214" customFormat="1" ht="42.75" customHeight="1" x14ac:dyDescent="0.2">
      <c r="A45" s="403" t="str">
        <f>IF(A44="AUFLAGEN","Nach Erfüllung der Auflagen kann der Lieferant als potenzieller Lieferant in Betracht gezogen werden.",IF(A44="NICHT BESTANDEN","Der Lieferanten darf aus folgenden Gründen nicht als potenzieller Lieferant in Betracht gezogen werden:",IF(A44="BESTANDEN","Der Lieferant kann als potenzieller Lieferant in Betracht gezogen werden.","")))</f>
        <v>Der Lieferanten darf aus folgenden Gründen nicht als potenzieller Lieferant in Betracht gezogen werden:</v>
      </c>
      <c r="B45" s="404"/>
      <c r="C45" s="404"/>
      <c r="D45" s="404"/>
      <c r="E45" s="404"/>
      <c r="F45" s="404"/>
      <c r="G45" s="404"/>
      <c r="H45" s="405"/>
      <c r="I45" s="153"/>
      <c r="J45" s="153"/>
      <c r="K45" s="153"/>
      <c r="L45" s="153"/>
      <c r="M45" s="153"/>
      <c r="N45" s="153"/>
      <c r="O45" s="153"/>
      <c r="P45" s="153"/>
      <c r="Q45" s="153"/>
    </row>
    <row r="46" spans="1:22" ht="270" customHeight="1" x14ac:dyDescent="0.25">
      <c r="A46" s="431" t="str">
        <f>IF(A44="AUFLAGEN",K24&amp;CHAR(10)&amp;K31&amp;CHAR(10)&amp;K35&amp;CHAR(10)&amp;K37&amp;CHAR(10)&amp;K38&amp;CHAR(10)&amp;K39&amp;CHAR(10)&amp;K41&amp;CHAR(10)&amp;K42&amp;CHAR(10)&amp;#REF!,IF(AND(J25="i.O.",J5="i.O."),"",IF(J5="n.i.O.",K5&amp;CHAR(10)&amp;K6&amp;CHAR(10)&amp;K7&amp;CHAR(10)&amp;K8&amp;CHAR(10)&amp;K9&amp;CHAR(10)&amp;K11&amp;CHAR(10)&amp;K12&amp;CHAR(10)&amp;K13&amp;CHAR(10)&amp;K14&amp;CHAR(10)&amp;K15&amp;CHAR(10)&amp;K17&amp;CHAR(10)&amp;K18&amp;CHAR(10)&amp;K19&amp;CHAR(10)&amp;K20&amp;CHAR(10)&amp;K21&amp;CHAR(10)&amp;K22)))</f>
        <v>- Die Mindestanforderung an die Betriebshaftfplichtversicherung wurde nicht erfüllt.
- Die Mindestanforderung an die Produkthaftpflichtversicherung wurde nicht erfüllt.
- Die Mindestanforderung an die erweitere Produkthaftpflichtversicherung wurde nicht erfüllt.
- Die Mindestanforderung an die Automotive Rückrufversicherung pro Fall wurde nicht erfüllt.
- Die Mindestanforderung an die Automotive Rückrufversicherung pro Jahr  wurde nicht erfüllt.
- Die Mindestanforderung der Qualitätsmethode FMEA wurde nicht erfüllt.
- Die Mindestanforderung der Qualitätsmethode PPF oder PPAP wurde nicht erfüllt.
- Die Mindestanforderung der Qualitätsmethode 8D wurde nicht erfüllt.
- Die Mindestanforderung der Qualitätsmethode IMDS wurde nicht erfüllt.
- Die Mindestanforderung der Qualitätsmethode Automotive Spice wurde nicht erfüllt.
- Die Mindestanforderung der Zertifizierung ISO 9001 wurde nicht erfüllt (ggf. Zertifikat liegt nicht vor o. ungültig).
- Die Erwartungen an die Produktsicherheit des Lieferanten werden nicht erfüllt.
- Die Erwartungen an das Umweltmanagement vom Lieferanten werden nicht erfüllt.
- Die Erwartungen an das Informationssicherheitsmanagement vom Lieferanten werden nicht erfüllt.
- Die Erwartungen an das Automotive Spice Management des Lieferanten werden nicht erfüllt.
- Die Erwartungen an das Funktionalesicherheitsmanagement vom Lieferanten werden nicht erfüllt</v>
      </c>
      <c r="B46" s="432"/>
      <c r="C46" s="432"/>
      <c r="D46" s="432"/>
      <c r="E46" s="432"/>
      <c r="F46" s="432"/>
      <c r="G46" s="432"/>
      <c r="H46" s="433"/>
      <c r="I46" s="143"/>
      <c r="J46" s="143" t="str">
        <f>IF(A44="NICHT BESTANDEN","1",IF(A44="BESTANDEN",2,IF(A44="AUFLAGEN",3,1)))</f>
        <v>1</v>
      </c>
      <c r="K46" s="143"/>
      <c r="L46" s="143"/>
      <c r="M46" s="143"/>
      <c r="N46" s="143"/>
      <c r="O46" s="143"/>
      <c r="P46" s="143"/>
      <c r="Q46" s="143"/>
    </row>
    <row r="47" spans="1:22" s="214" customFormat="1" ht="42.75" customHeight="1" x14ac:dyDescent="0.2">
      <c r="A47" s="403" t="s">
        <v>582</v>
      </c>
      <c r="B47" s="404"/>
      <c r="C47" s="404"/>
      <c r="D47" s="404"/>
      <c r="E47" s="404"/>
      <c r="F47" s="404"/>
      <c r="G47" s="404"/>
      <c r="H47" s="405"/>
      <c r="I47" s="153"/>
      <c r="J47" s="153"/>
      <c r="K47" s="153"/>
      <c r="L47" s="153"/>
      <c r="M47" s="153"/>
      <c r="N47" s="153"/>
      <c r="O47" s="153"/>
      <c r="P47" s="153"/>
      <c r="Q47" s="153"/>
    </row>
    <row r="48" spans="1:22" ht="159" customHeight="1" x14ac:dyDescent="0.25">
      <c r="A48" s="400" t="str">
        <f>IF(OR(A44="NICHT BESTANDEN",A44="BESTANDEN"),K24&amp;CHAR(10)&amp;K31&amp;CHAR(10)&amp;K35&amp;CHAR(10)&amp;K37&amp;CHAR(10)&amp;K38&amp;CHAR(10)&amp;K39&amp;CHAR(10)&amp;K41&amp;CHAR(10)&amp;K42&amp;CHAR(10)&amp;K43,K24&amp;CHAR(10)&amp;K31&amp;CHAR(10)&amp;K35&amp;CHAR(10)&amp;K37&amp;CHAR(10)&amp;K38&amp;CHAR(10)&amp;K39&amp;CHAR(10)&amp;K41&amp;CHAR(10)&amp;K42&amp;CHAR(10)&amp;K43)</f>
        <v xml:space="preserve">- Unterschrift Code of Conduct durch Rahmenvertrag.
- Rückfrage an den Lieferanten: Wie wird die Einhaltung der Kundenanfoderungen in der Lieferkette sichergestellt?
- Rückfrage an den Lieferanten: Wie und wann werden Ihre eingehenden Waren geprüft?
- Rückfrage an den Lieferanten: Gibt es eine ähnliche Qualitätsvorausplanungsmethode?
- Rückfrage an den Lieferanten: Wie werden Ihre laufenden Prozesse überwacht und optimiert?
- Rückfrage an den Lieferanten: Wie stellen Sie die Fähigkeit Ihrer Messysteme sicher?
- Rückfrage an den Lieferanten: Bitte nennen Sie uns Ihre Produktgruppe/Kernkompenzen
- Rückfrage an den Lieferanten: Sind Sie ein herstellendes oder handelndes Unternehmen?
- Abschluss Rahmenliefervertrag und Qualitätsicherungsvereinbarung vor Beauftragung. </v>
      </c>
      <c r="B48" s="401"/>
      <c r="C48" s="401"/>
      <c r="D48" s="401"/>
      <c r="E48" s="401"/>
      <c r="F48" s="401"/>
      <c r="G48" s="401"/>
      <c r="H48" s="402"/>
      <c r="I48" s="143"/>
      <c r="J48" s="143"/>
      <c r="K48" s="143"/>
      <c r="L48" s="143"/>
      <c r="M48" s="143"/>
      <c r="N48" s="143"/>
      <c r="O48" s="143"/>
      <c r="P48" s="143"/>
      <c r="Q48" s="143"/>
    </row>
    <row r="49" spans="1:17" ht="10.5" customHeight="1" x14ac:dyDescent="0.25">
      <c r="A49" s="225"/>
      <c r="B49" s="226"/>
      <c r="C49" s="226"/>
      <c r="D49" s="226"/>
      <c r="E49" s="226"/>
      <c r="F49" s="226"/>
      <c r="G49" s="226"/>
      <c r="H49" s="227"/>
      <c r="I49" s="143"/>
      <c r="J49" s="143" t="s">
        <v>468</v>
      </c>
      <c r="K49" s="143"/>
      <c r="L49" s="143"/>
      <c r="M49" s="143"/>
      <c r="N49" s="143"/>
      <c r="O49" s="143"/>
      <c r="P49" s="143"/>
      <c r="Q49" s="143"/>
    </row>
    <row r="50" spans="1:17" ht="20.45" customHeight="1" x14ac:dyDescent="0.3">
      <c r="A50" s="423" t="str">
        <f>IF(A44="NICHT BESTANDEN","Qualifizierung des potenziellen Lieferanten, trotz nicht bestandener LSA",IF(A44="BESTANDEN","Kommentar und/oder ggf. weitere Auflagen",IF(A44="AUFLAGEN","Kommentar und/oder ggf. weitere Auflagen","")))</f>
        <v>Qualifizierung des potenziellen Lieferanten, trotz nicht bestandener LSA</v>
      </c>
      <c r="B50" s="424"/>
      <c r="C50" s="424"/>
      <c r="D50" s="424"/>
      <c r="E50" s="424"/>
      <c r="F50" s="424"/>
      <c r="G50" s="424"/>
      <c r="H50" s="425"/>
      <c r="I50" s="143"/>
      <c r="J50" s="143" t="s">
        <v>471</v>
      </c>
      <c r="K50" s="143"/>
      <c r="L50" s="143"/>
      <c r="M50" s="143"/>
      <c r="N50" s="143"/>
      <c r="O50" s="143"/>
      <c r="P50" s="143"/>
      <c r="Q50" s="143"/>
    </row>
    <row r="51" spans="1:17" ht="18.75" x14ac:dyDescent="0.3">
      <c r="A51" s="423" t="str">
        <f>IF(A44="NICHT BESTANDEN","Begründung und definierte Auflagen:","")</f>
        <v>Begründung und definierte Auflagen:</v>
      </c>
      <c r="B51" s="424"/>
      <c r="C51" s="424"/>
      <c r="D51" s="424"/>
      <c r="E51" s="424"/>
      <c r="F51" s="424"/>
      <c r="G51" s="424"/>
      <c r="H51" s="425"/>
      <c r="I51" s="143"/>
      <c r="J51" s="143" t="s">
        <v>470</v>
      </c>
      <c r="K51" s="143"/>
      <c r="L51" s="143"/>
      <c r="M51" s="143"/>
      <c r="N51" s="143"/>
      <c r="O51" s="143"/>
      <c r="P51" s="143"/>
      <c r="Q51" s="143"/>
    </row>
    <row r="52" spans="1:17" ht="102" customHeight="1" x14ac:dyDescent="0.25">
      <c r="A52" s="426" t="str">
        <f>IF(A44="NICHT BESTANDEN","bitte ausfüllen","Kommentar möglich")</f>
        <v>bitte ausfüllen</v>
      </c>
      <c r="B52" s="427"/>
      <c r="C52" s="427"/>
      <c r="D52" s="427"/>
      <c r="E52" s="427"/>
      <c r="F52" s="427"/>
      <c r="G52" s="427"/>
      <c r="H52" s="428"/>
      <c r="I52" s="143"/>
      <c r="J52" s="143"/>
      <c r="K52" s="143"/>
      <c r="L52" s="143"/>
      <c r="M52" s="143"/>
      <c r="N52" s="143"/>
      <c r="O52" s="143"/>
      <c r="P52" s="143"/>
      <c r="Q52" s="143"/>
    </row>
    <row r="53" spans="1:17" ht="11.1" customHeight="1" x14ac:dyDescent="0.25">
      <c r="A53" s="228"/>
      <c r="B53" s="229"/>
      <c r="C53" s="229"/>
      <c r="D53" s="229"/>
      <c r="E53" s="229"/>
      <c r="F53" s="229"/>
      <c r="G53" s="229"/>
      <c r="H53" s="230"/>
      <c r="I53" s="143"/>
      <c r="J53" s="143"/>
      <c r="K53" s="143"/>
      <c r="L53" s="143"/>
      <c r="M53" s="143"/>
      <c r="N53" s="143"/>
      <c r="O53" s="143"/>
      <c r="P53" s="143"/>
      <c r="Q53" s="143"/>
    </row>
    <row r="54" spans="1:17" ht="15.75" thickBot="1" x14ac:dyDescent="0.3">
      <c r="A54" s="231"/>
      <c r="B54" s="232"/>
      <c r="C54" s="233"/>
      <c r="D54" s="234"/>
      <c r="E54" s="233"/>
      <c r="F54" s="235"/>
      <c r="G54" s="235"/>
      <c r="H54" s="236"/>
      <c r="I54" s="143"/>
      <c r="J54" s="143"/>
      <c r="K54" s="143"/>
      <c r="L54" s="143"/>
      <c r="M54" s="143"/>
      <c r="N54" s="143"/>
      <c r="O54" s="143"/>
      <c r="P54" s="143"/>
      <c r="Q54" s="143"/>
    </row>
    <row r="55" spans="1:17" x14ac:dyDescent="0.25">
      <c r="A55" s="237"/>
      <c r="B55" s="238"/>
      <c r="C55" s="239"/>
      <c r="D55" s="240" t="s">
        <v>469</v>
      </c>
      <c r="E55" s="241"/>
      <c r="F55" s="429" t="str">
        <f>IF(A44="NICHT BESTANDEN","Unterschrift O. Mordhorst","Unterschrift str. Einkäufer")</f>
        <v>Unterschrift O. Mordhorst</v>
      </c>
      <c r="G55" s="429"/>
      <c r="H55" s="430"/>
    </row>
    <row r="63" spans="1:17" x14ac:dyDescent="0.25">
      <c r="B63" s="48"/>
    </row>
  </sheetData>
  <mergeCells count="82">
    <mergeCell ref="A50:H50"/>
    <mergeCell ref="A51:H51"/>
    <mergeCell ref="A52:H52"/>
    <mergeCell ref="F55:H55"/>
    <mergeCell ref="A32:F32"/>
    <mergeCell ref="A33:F33"/>
    <mergeCell ref="A41:B41"/>
    <mergeCell ref="A46:H46"/>
    <mergeCell ref="A45:H45"/>
    <mergeCell ref="A43:H43"/>
    <mergeCell ref="A39:B39"/>
    <mergeCell ref="C39:H39"/>
    <mergeCell ref="C41:H41"/>
    <mergeCell ref="A35:F35"/>
    <mergeCell ref="G32:H32"/>
    <mergeCell ref="G33:H33"/>
    <mergeCell ref="A2:D2"/>
    <mergeCell ref="E2:H2"/>
    <mergeCell ref="A37:B37"/>
    <mergeCell ref="A38:B38"/>
    <mergeCell ref="A24:H24"/>
    <mergeCell ref="A17:B17"/>
    <mergeCell ref="A4:H4"/>
    <mergeCell ref="A25:F25"/>
    <mergeCell ref="A26:F26"/>
    <mergeCell ref="A27:F27"/>
    <mergeCell ref="A19:B19"/>
    <mergeCell ref="A20:B20"/>
    <mergeCell ref="C37:H37"/>
    <mergeCell ref="C38:H38"/>
    <mergeCell ref="G35:H35"/>
    <mergeCell ref="A11:B11"/>
    <mergeCell ref="A12:B12"/>
    <mergeCell ref="A14:B14"/>
    <mergeCell ref="A15:B15"/>
    <mergeCell ref="A18:B18"/>
    <mergeCell ref="G26:H26"/>
    <mergeCell ref="C18:H18"/>
    <mergeCell ref="G17:H17"/>
    <mergeCell ref="E17:F17"/>
    <mergeCell ref="A29:F29"/>
    <mergeCell ref="A30:F30"/>
    <mergeCell ref="A31:F31"/>
    <mergeCell ref="A21:B21"/>
    <mergeCell ref="A22:B22"/>
    <mergeCell ref="G28:H28"/>
    <mergeCell ref="A5:C5"/>
    <mergeCell ref="A6:C6"/>
    <mergeCell ref="A9:C9"/>
    <mergeCell ref="E19:F19"/>
    <mergeCell ref="E20:F20"/>
    <mergeCell ref="A7:C7"/>
    <mergeCell ref="A8:C8"/>
    <mergeCell ref="E9:H9"/>
    <mergeCell ref="E5:H5"/>
    <mergeCell ref="E6:H6"/>
    <mergeCell ref="E7:H7"/>
    <mergeCell ref="G25:H25"/>
    <mergeCell ref="G19:H19"/>
    <mergeCell ref="E8:H8"/>
    <mergeCell ref="A28:F28"/>
    <mergeCell ref="A48:H48"/>
    <mergeCell ref="A47:H47"/>
    <mergeCell ref="A42:B42"/>
    <mergeCell ref="C42:H42"/>
    <mergeCell ref="A44:H44"/>
    <mergeCell ref="G31:H31"/>
    <mergeCell ref="A13:B13"/>
    <mergeCell ref="G22:H22"/>
    <mergeCell ref="C11:H11"/>
    <mergeCell ref="C13:H13"/>
    <mergeCell ref="C12:H12"/>
    <mergeCell ref="C14:H14"/>
    <mergeCell ref="C15:H15"/>
    <mergeCell ref="G30:H30"/>
    <mergeCell ref="G20:H20"/>
    <mergeCell ref="C21:D21"/>
    <mergeCell ref="G29:H29"/>
    <mergeCell ref="G21:H21"/>
    <mergeCell ref="E21:F21"/>
    <mergeCell ref="E22:F22"/>
    <mergeCell ref="G27:H27"/>
  </mergeCells>
  <conditionalFormatting sqref="A44">
    <cfRule type="expression" dxfId="21" priority="279">
      <formula>IF($A$44="NICHT BESTANDEN",TRUE,FLASCH)</formula>
    </cfRule>
    <cfRule type="expression" dxfId="20" priority="280">
      <formula>IF($A$44="BESTANDEN",TRUE,FALSE)</formula>
    </cfRule>
    <cfRule type="expression" dxfId="19" priority="281">
      <formula>IF($A$44="AUFLAGEN",TRUE,FALSE)</formula>
    </cfRule>
  </conditionalFormatting>
  <conditionalFormatting sqref="E5">
    <cfRule type="expression" dxfId="18" priority="23">
      <formula>IF(M5="n.i.O.",TRUE,FALSE)</formula>
    </cfRule>
  </conditionalFormatting>
  <conditionalFormatting sqref="A5:C5">
    <cfRule type="expression" dxfId="17" priority="20">
      <formula>IF($I5="n.i.O.",TRUE,FALSE)</formula>
    </cfRule>
  </conditionalFormatting>
  <conditionalFormatting sqref="A6:C9">
    <cfRule type="expression" dxfId="16" priority="19">
      <formula>IF($I6="n.i.O.",TRUE,FALSE)</formula>
    </cfRule>
  </conditionalFormatting>
  <conditionalFormatting sqref="A11:B11">
    <cfRule type="expression" dxfId="15" priority="18">
      <formula>IF($I11="n.i.O.",TRUE,FALSE)</formula>
    </cfRule>
  </conditionalFormatting>
  <conditionalFormatting sqref="A12:B15">
    <cfRule type="expression" dxfId="14" priority="17">
      <formula>IF($I12="n.i.O.",TRUE,FALSE)</formula>
    </cfRule>
  </conditionalFormatting>
  <conditionalFormatting sqref="A17:B22">
    <cfRule type="expression" dxfId="13" priority="16">
      <formula>IF($I17="n.i.O.",TRUE,FALSE)</formula>
    </cfRule>
  </conditionalFormatting>
  <conditionalFormatting sqref="A37:B39">
    <cfRule type="expression" dxfId="12" priority="15">
      <formula>IF($I37="n.i.O.",TRUE,FALSE)</formula>
    </cfRule>
  </conditionalFormatting>
  <conditionalFormatting sqref="A41:B42">
    <cfRule type="expression" dxfId="11" priority="13">
      <formula>IF($I41="n.i.O.",TRUE,FALSE)</formula>
    </cfRule>
  </conditionalFormatting>
  <conditionalFormatting sqref="A25:F25">
    <cfRule type="expression" dxfId="10" priority="12">
      <formula>IF($I25="n.i.O.",TRUE,FALSE)</formula>
    </cfRule>
  </conditionalFormatting>
  <conditionalFormatting sqref="A35:F35">
    <cfRule type="expression" dxfId="9" priority="10">
      <formula>IF($I$35="n.i.O.",TRUE,FALSE)</formula>
    </cfRule>
  </conditionalFormatting>
  <conditionalFormatting sqref="D5">
    <cfRule type="expression" dxfId="8" priority="9">
      <formula>IF(D5="Bitte auswählen",TRUE,FALSE)</formula>
    </cfRule>
  </conditionalFormatting>
  <conditionalFormatting sqref="D6:D9">
    <cfRule type="expression" dxfId="7" priority="8">
      <formula>IF(D6="Bitte auswählen",TRUE,FALSE)</formula>
    </cfRule>
  </conditionalFormatting>
  <conditionalFormatting sqref="G17">
    <cfRule type="expression" dxfId="6" priority="7">
      <formula>IF(G17="Bitte auswählen",TRUE,FALSE)</formula>
    </cfRule>
  </conditionalFormatting>
  <conditionalFormatting sqref="D19:D20">
    <cfRule type="expression" dxfId="5" priority="6">
      <formula>IF(D19="Bitte auswählen",TRUE,FALSE)</formula>
    </cfRule>
  </conditionalFormatting>
  <conditionalFormatting sqref="G21:G22">
    <cfRule type="expression" dxfId="4" priority="5">
      <formula>IF(G21="Bitte auswählen",TRUE,FALSE)</formula>
    </cfRule>
  </conditionalFormatting>
  <conditionalFormatting sqref="E2:H2">
    <cfRule type="expression" dxfId="3" priority="4">
      <formula>IF($E$2="Deckblatt nicht vollständig ausgefüllt",TRUE,FALSE)</formula>
    </cfRule>
  </conditionalFormatting>
  <conditionalFormatting sqref="A26:F33">
    <cfRule type="expression" dxfId="2" priority="3">
      <formula>IF($I26="n.i.O.",TRUE,FALSE)</formula>
    </cfRule>
  </conditionalFormatting>
  <conditionalFormatting sqref="E6:E9">
    <cfRule type="expression" dxfId="1" priority="2">
      <formula>IF(M6="n.i.O.",TRUE,FALSE)</formula>
    </cfRule>
  </conditionalFormatting>
  <conditionalFormatting sqref="D22">
    <cfRule type="expression" dxfId="0" priority="1">
      <formula>IF(D22="Bitte auswählen",TRUE,FALSE)</formula>
    </cfRule>
  </conditionalFormatting>
  <dataValidations count="2">
    <dataValidation type="list" allowBlank="1" showInputMessage="1" showErrorMessage="1" sqref="G21:H21">
      <formula1>$L$13:$L$16</formula1>
    </dataValidation>
    <dataValidation type="list" allowBlank="1" showInputMessage="1" showErrorMessage="1" sqref="G22:H22">
      <formula1>$M$13:$M$16</formula1>
    </dataValidation>
  </dataValidations>
  <pageMargins left="0.25" right="0.25" top="0.75" bottom="0.75" header="0.3" footer="0.3"/>
  <pageSetup paperSize="9" orientation="portrait" horizontalDpi="90" verticalDpi="90" r:id="rId1"/>
  <headerFooter differentFirst="1">
    <oddHeader xml:space="preserve">&amp;R
</oddHeader>
    <firstHeader>&amp;C&amp;"-,Fett"&amp;20&amp;KA59383Bewertung LSA&amp;R&amp;G</firstHeader>
  </headerFooter>
  <legacyDrawingHF r:id="rId2"/>
  <extLst>
    <ext xmlns:x14="http://schemas.microsoft.com/office/spreadsheetml/2009/9/main" uri="{CCE6A557-97BC-4b89-ADB6-D9C93CAAB3DF}">
      <x14:dataValidations xmlns:xm="http://schemas.microsoft.com/office/excel/2006/main" count="5">
        <x14:dataValidation type="list" allowBlank="1" showInputMessage="1" showErrorMessage="1">
          <x14:formula1>
            <xm:f>Hilfstabelle!$K$1:$K$4</xm:f>
          </x14:formula1>
          <xm:sqref>D5:D9</xm:sqref>
        </x14:dataValidation>
        <x14:dataValidation type="list" allowBlank="1" showInputMessage="1" showErrorMessage="1">
          <x14:formula1>
            <xm:f>Hilfstabelle!$N$1:$N$3</xm:f>
          </x14:formula1>
          <xm:sqref>G17</xm:sqref>
        </x14:dataValidation>
        <x14:dataValidation type="list" allowBlank="1" showInputMessage="1" showErrorMessage="1">
          <x14:formula1>
            <xm:f>Hilfstabelle!$P$1:$P$3</xm:f>
          </x14:formula1>
          <xm:sqref>D19</xm:sqref>
        </x14:dataValidation>
        <x14:dataValidation type="list" allowBlank="1" showInputMessage="1" showErrorMessage="1">
          <x14:formula1>
            <xm:f>Hilfstabelle!$R$1:$R$3</xm:f>
          </x14:formula1>
          <xm:sqref>D20</xm:sqref>
        </x14:dataValidation>
        <x14:dataValidation type="list" allowBlank="1" showInputMessage="1" showErrorMessage="1">
          <x14:formula1>
            <xm:f>Hilfstabelle!$N$7:$N$9</xm:f>
          </x14:formula1>
          <xm:sqref>D22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W39"/>
  <sheetViews>
    <sheetView zoomScale="85" zoomScaleNormal="85" workbookViewId="0">
      <selection activeCell="H5" sqref="H5"/>
    </sheetView>
  </sheetViews>
  <sheetFormatPr baseColWidth="10" defaultRowHeight="14.25" x14ac:dyDescent="0.2"/>
  <sheetData>
    <row r="1" spans="1:23" ht="15" x14ac:dyDescent="0.25">
      <c r="A1" s="8" t="s">
        <v>127</v>
      </c>
      <c r="B1" s="8"/>
      <c r="C1" s="8" t="s">
        <v>127</v>
      </c>
      <c r="D1" s="45"/>
      <c r="E1" s="45"/>
      <c r="F1" s="45" t="s">
        <v>538</v>
      </c>
      <c r="G1" s="45"/>
      <c r="H1" s="45" t="s">
        <v>431</v>
      </c>
      <c r="I1" s="45"/>
      <c r="J1" s="45"/>
      <c r="K1" s="45" t="s">
        <v>431</v>
      </c>
      <c r="L1" s="45"/>
      <c r="M1" s="45"/>
      <c r="N1" s="45" t="str">
        <f>IF(OR(Basis!F73=1,Basis!H73=1),"Bitte auswählen","keine Zertifizierung")</f>
        <v>keine Zertifizierung</v>
      </c>
      <c r="O1" s="45"/>
      <c r="P1" s="45" t="str">
        <f>IF(Basis!I75=1,"Bitte auswählen","keine Zertifizierung")</f>
        <v>keine Zertifizierung</v>
      </c>
      <c r="Q1" s="45"/>
      <c r="R1" s="45" t="str">
        <f>IF(Basis!I77=1,"Bitte auswählen","keine Zertifizierung")</f>
        <v>keine Zertifizierung</v>
      </c>
      <c r="S1" s="45"/>
      <c r="T1" s="45"/>
      <c r="U1" s="45" t="s">
        <v>593</v>
      </c>
      <c r="V1" s="45"/>
      <c r="W1" s="45"/>
    </row>
    <row r="2" spans="1:23" ht="15" x14ac:dyDescent="0.25">
      <c r="A2" s="8" t="s">
        <v>121</v>
      </c>
      <c r="B2" s="8">
        <v>2</v>
      </c>
      <c r="C2" s="8" t="s">
        <v>128</v>
      </c>
      <c r="D2" s="45"/>
      <c r="E2" s="45"/>
      <c r="F2" s="45" t="s">
        <v>550</v>
      </c>
      <c r="G2" s="45"/>
      <c r="H2" s="45" t="s">
        <v>571</v>
      </c>
      <c r="I2" s="45"/>
      <c r="J2" s="45"/>
      <c r="K2" s="45" t="s">
        <v>580</v>
      </c>
      <c r="L2" s="45"/>
      <c r="M2" s="45"/>
      <c r="N2" s="45" t="str">
        <f>IF(OR(Basis!F73=1,Basis!H73=1),"Zertifikat eingegangen u. gültig","")</f>
        <v/>
      </c>
      <c r="O2" s="45"/>
      <c r="P2" s="45" t="str">
        <f>IF(Basis!I75=1,"Zertifikat eingegangen u. gültig","")</f>
        <v/>
      </c>
      <c r="Q2" s="45"/>
      <c r="R2" s="45" t="str">
        <f>IF(Basis!I77=1,"Zertifikat eingegangen u. gültig","")</f>
        <v/>
      </c>
      <c r="S2" s="45"/>
      <c r="T2" s="45"/>
      <c r="U2" s="45" t="s">
        <v>550</v>
      </c>
      <c r="V2" s="45" t="s">
        <v>0</v>
      </c>
      <c r="W2" s="45"/>
    </row>
    <row r="3" spans="1:23" ht="15" x14ac:dyDescent="0.25">
      <c r="A3" s="8" t="s">
        <v>122</v>
      </c>
      <c r="B3" s="8">
        <v>3</v>
      </c>
      <c r="C3" s="8" t="s">
        <v>129</v>
      </c>
      <c r="D3" s="45"/>
      <c r="E3" s="45"/>
      <c r="F3" s="45" t="s">
        <v>543</v>
      </c>
      <c r="G3" s="45"/>
      <c r="H3" s="45" t="s">
        <v>573</v>
      </c>
      <c r="I3" s="45"/>
      <c r="J3" s="45"/>
      <c r="K3" s="45" t="s">
        <v>585</v>
      </c>
      <c r="L3" s="45"/>
      <c r="M3" s="45"/>
      <c r="N3" s="45" t="str">
        <f>IF(OR(Basis!F73=1,Basis!H73=1),"Zertifikat nicht eingegangen o. ungültig","")</f>
        <v/>
      </c>
      <c r="O3" s="45"/>
      <c r="P3" s="45" t="str">
        <f>IF(Basis!I75=1,"Zertifikat nicht eingegengen o. ungültig","")</f>
        <v/>
      </c>
      <c r="Q3" s="45"/>
      <c r="R3" s="45" t="str">
        <f>IF(Basis!I77=1,"Zertifikat nicht eingegengen o. ungültig","")</f>
        <v/>
      </c>
      <c r="S3" s="45"/>
      <c r="T3" s="45"/>
      <c r="U3" s="45" t="s">
        <v>596</v>
      </c>
      <c r="V3" s="45" t="s">
        <v>0</v>
      </c>
      <c r="W3" s="45"/>
    </row>
    <row r="4" spans="1:23" ht="15" x14ac:dyDescent="0.25">
      <c r="A4" s="8" t="s">
        <v>123</v>
      </c>
      <c r="B4" s="8">
        <v>4</v>
      </c>
      <c r="C4" s="8"/>
      <c r="D4" s="45"/>
      <c r="E4" s="45"/>
      <c r="F4" s="45" t="s">
        <v>549</v>
      </c>
      <c r="G4" s="45"/>
      <c r="H4" s="45" t="s">
        <v>572</v>
      </c>
      <c r="I4" s="45"/>
      <c r="J4" s="45"/>
      <c r="K4" s="45" t="s">
        <v>579</v>
      </c>
      <c r="L4" s="45"/>
      <c r="M4" s="45"/>
      <c r="N4" s="45"/>
      <c r="O4" s="45"/>
      <c r="P4" s="45"/>
      <c r="Q4" s="45"/>
      <c r="R4" s="45"/>
      <c r="S4" s="45"/>
      <c r="T4" s="45"/>
      <c r="U4" s="45" t="s">
        <v>561</v>
      </c>
      <c r="V4" s="45" t="s">
        <v>0</v>
      </c>
      <c r="W4" s="45"/>
    </row>
    <row r="5" spans="1:23" ht="15" x14ac:dyDescent="0.25">
      <c r="A5" s="8" t="s">
        <v>124</v>
      </c>
      <c r="B5" s="8">
        <v>5</v>
      </c>
      <c r="C5" s="8"/>
      <c r="D5" s="45"/>
      <c r="E5" s="45"/>
      <c r="F5" s="45" t="s">
        <v>542</v>
      </c>
      <c r="G5" s="45"/>
      <c r="H5" s="45"/>
      <c r="I5" s="45"/>
      <c r="J5" s="45"/>
      <c r="K5" s="45"/>
      <c r="L5" s="45"/>
      <c r="M5" s="45"/>
      <c r="N5" s="45"/>
      <c r="O5" s="45"/>
      <c r="P5" s="45"/>
      <c r="Q5" s="45"/>
      <c r="R5" s="45"/>
      <c r="S5" s="45"/>
      <c r="T5" s="45"/>
      <c r="U5" s="45" t="s">
        <v>555</v>
      </c>
      <c r="V5" s="45" t="s">
        <v>0</v>
      </c>
      <c r="W5" s="45"/>
    </row>
    <row r="6" spans="1:23" ht="15" x14ac:dyDescent="0.25">
      <c r="A6" s="8" t="s">
        <v>125</v>
      </c>
      <c r="B6" s="8">
        <v>6</v>
      </c>
      <c r="C6" s="8"/>
      <c r="D6" s="45"/>
      <c r="E6" s="45"/>
      <c r="F6" s="45" t="s">
        <v>596</v>
      </c>
      <c r="G6" s="45"/>
      <c r="H6" s="45"/>
      <c r="I6" s="45"/>
      <c r="J6" s="45"/>
      <c r="K6" s="45"/>
      <c r="L6" s="45"/>
      <c r="M6" s="45"/>
      <c r="N6" s="45"/>
      <c r="O6" s="45"/>
      <c r="P6" s="45"/>
      <c r="Q6" s="45"/>
      <c r="R6" s="45"/>
      <c r="S6" s="45"/>
      <c r="T6" s="45"/>
      <c r="U6" s="45" t="s">
        <v>559</v>
      </c>
      <c r="V6" s="45" t="s">
        <v>0</v>
      </c>
      <c r="W6" s="45"/>
    </row>
    <row r="7" spans="1:23" ht="15" x14ac:dyDescent="0.25">
      <c r="A7" s="8" t="s">
        <v>126</v>
      </c>
      <c r="B7" s="8">
        <v>7</v>
      </c>
      <c r="C7" s="8"/>
      <c r="D7" s="45"/>
      <c r="E7" s="45"/>
      <c r="F7" s="242" t="s">
        <v>613</v>
      </c>
      <c r="G7" s="45"/>
      <c r="H7" s="45"/>
      <c r="I7" s="45"/>
      <c r="J7" s="45"/>
      <c r="K7" s="45"/>
      <c r="L7" s="45"/>
      <c r="M7" s="45"/>
      <c r="N7" s="45" t="str">
        <f>IF(Deckblatt!E9=1,"Bitte auswählen","keine Zertifizierung")</f>
        <v>Bitte auswählen</v>
      </c>
      <c r="O7" s="45"/>
      <c r="P7" s="45"/>
      <c r="Q7" s="45"/>
      <c r="R7" s="45"/>
      <c r="S7" s="45"/>
      <c r="T7" s="45"/>
      <c r="U7" s="45" t="s">
        <v>594</v>
      </c>
      <c r="V7" s="45" t="s">
        <v>0</v>
      </c>
      <c r="W7" s="45"/>
    </row>
    <row r="8" spans="1:23" x14ac:dyDescent="0.2">
      <c r="A8" s="45"/>
      <c r="B8" s="45"/>
      <c r="C8" s="45"/>
      <c r="D8" s="45"/>
      <c r="E8" s="45"/>
      <c r="F8" s="45" t="s">
        <v>539</v>
      </c>
      <c r="G8" s="45"/>
      <c r="H8" s="45"/>
      <c r="I8" s="45"/>
      <c r="J8" s="45"/>
      <c r="K8" s="45"/>
      <c r="L8" s="45"/>
      <c r="M8" s="45"/>
      <c r="N8" s="45" t="str">
        <f>IF(Deckblatt!E9=1,"Zertifikat eingegangen u. gültig","")</f>
        <v>Zertifikat eingegangen u. gültig</v>
      </c>
      <c r="O8" s="45"/>
      <c r="P8" s="45"/>
      <c r="Q8" s="45"/>
      <c r="R8" s="45"/>
      <c r="S8" s="45"/>
      <c r="T8" s="45"/>
      <c r="U8" s="45" t="s">
        <v>546</v>
      </c>
      <c r="V8" s="45" t="s">
        <v>0</v>
      </c>
      <c r="W8" s="45"/>
    </row>
    <row r="9" spans="1:23" x14ac:dyDescent="0.2">
      <c r="A9" s="45"/>
      <c r="B9" s="45"/>
      <c r="C9" s="45"/>
      <c r="D9" s="45"/>
      <c r="E9" s="45"/>
      <c r="F9" s="45" t="s">
        <v>557</v>
      </c>
      <c r="G9" s="45"/>
      <c r="H9" s="45"/>
      <c r="I9" s="45"/>
      <c r="J9" s="45"/>
      <c r="K9" s="45"/>
      <c r="L9" s="45"/>
      <c r="M9" s="45"/>
      <c r="N9" s="45" t="str">
        <f>IF(Deckblatt!E9=1,"Zertifikat nicht eingegangen o. ungültig","")</f>
        <v>Zertifikat nicht eingegangen o. ungültig</v>
      </c>
      <c r="O9" s="45"/>
      <c r="P9" s="45"/>
      <c r="Q9" s="45"/>
      <c r="R9" s="45"/>
      <c r="S9" s="45"/>
      <c r="T9" s="45"/>
      <c r="U9" s="45" t="s">
        <v>567</v>
      </c>
      <c r="V9" s="45"/>
      <c r="W9" s="45"/>
    </row>
    <row r="10" spans="1:23" x14ac:dyDescent="0.2">
      <c r="A10" s="45"/>
      <c r="B10" s="45"/>
      <c r="C10" s="45"/>
      <c r="D10" s="45"/>
      <c r="E10" s="45"/>
      <c r="F10" s="45" t="s">
        <v>561</v>
      </c>
      <c r="G10" s="45"/>
      <c r="H10" s="45"/>
      <c r="I10" s="45"/>
      <c r="J10" s="45"/>
      <c r="K10" s="45"/>
      <c r="L10" s="45"/>
      <c r="M10" s="45"/>
      <c r="N10" s="45"/>
      <c r="O10" s="45"/>
      <c r="P10" s="45"/>
      <c r="Q10" s="45"/>
      <c r="R10" s="45"/>
      <c r="S10" s="45"/>
      <c r="T10" s="45"/>
      <c r="U10" s="45" t="s">
        <v>562</v>
      </c>
      <c r="V10" s="45"/>
      <c r="W10" s="45"/>
    </row>
    <row r="11" spans="1:23" x14ac:dyDescent="0.2">
      <c r="A11" s="45"/>
      <c r="B11" s="45"/>
      <c r="C11" s="45"/>
      <c r="D11" s="45"/>
      <c r="E11" s="45"/>
      <c r="F11" s="45" t="s">
        <v>555</v>
      </c>
      <c r="G11" s="45"/>
      <c r="H11" s="45"/>
      <c r="I11" s="45"/>
      <c r="J11" s="45"/>
      <c r="K11" s="45"/>
      <c r="L11" s="45"/>
      <c r="M11" s="45"/>
      <c r="N11" s="45"/>
      <c r="O11" s="45"/>
      <c r="P11" s="45"/>
      <c r="Q11" s="45"/>
      <c r="R11" s="45"/>
      <c r="S11" s="45"/>
      <c r="T11" s="45"/>
      <c r="U11" s="45" t="s">
        <v>598</v>
      </c>
      <c r="V11" s="45"/>
      <c r="W11" s="45"/>
    </row>
    <row r="12" spans="1:23" x14ac:dyDescent="0.2">
      <c r="A12" s="45"/>
      <c r="B12" s="45"/>
      <c r="C12" s="45"/>
      <c r="D12" s="45"/>
      <c r="E12" s="45"/>
      <c r="F12" s="45" t="s">
        <v>560</v>
      </c>
      <c r="G12" s="45"/>
      <c r="H12" s="45"/>
      <c r="I12" s="45"/>
      <c r="J12" s="45"/>
      <c r="K12" s="45"/>
      <c r="L12" s="45"/>
      <c r="M12" s="45"/>
      <c r="N12" s="45"/>
      <c r="O12" s="45"/>
      <c r="P12" s="45"/>
      <c r="Q12" s="45"/>
      <c r="R12" s="45"/>
      <c r="S12" s="45"/>
      <c r="T12" s="45"/>
      <c r="U12" s="45" t="s">
        <v>547</v>
      </c>
      <c r="V12" s="45"/>
      <c r="W12" s="45"/>
    </row>
    <row r="13" spans="1:23" x14ac:dyDescent="0.2">
      <c r="A13" s="45"/>
      <c r="B13" s="45"/>
      <c r="C13" s="45"/>
      <c r="D13" s="45"/>
      <c r="E13" s="45"/>
      <c r="F13" s="45" t="s">
        <v>544</v>
      </c>
      <c r="G13" s="45"/>
      <c r="H13" s="45"/>
      <c r="I13" s="45"/>
      <c r="J13" s="45"/>
      <c r="K13" s="45"/>
      <c r="L13" s="45"/>
      <c r="M13" s="45"/>
      <c r="N13" s="45"/>
      <c r="O13" s="45"/>
      <c r="P13" s="45"/>
      <c r="Q13" s="45"/>
      <c r="R13" s="45"/>
      <c r="S13" s="45"/>
      <c r="T13" s="45"/>
      <c r="U13" s="45" t="s">
        <v>548</v>
      </c>
      <c r="V13" s="45"/>
      <c r="W13" s="45"/>
    </row>
    <row r="14" spans="1:23" x14ac:dyDescent="0.2">
      <c r="A14" s="45"/>
      <c r="B14" s="45"/>
      <c r="C14" s="45"/>
      <c r="D14" s="45"/>
      <c r="E14" s="45"/>
      <c r="F14" s="45" t="s">
        <v>559</v>
      </c>
      <c r="G14" s="45"/>
      <c r="H14" s="45"/>
      <c r="I14" s="45"/>
      <c r="J14" s="45"/>
      <c r="K14" s="45"/>
      <c r="L14" s="45"/>
      <c r="M14" s="45"/>
      <c r="N14" s="45"/>
      <c r="O14" s="45"/>
      <c r="P14" s="45"/>
      <c r="Q14" s="45"/>
      <c r="R14" s="45"/>
      <c r="S14" s="45"/>
      <c r="T14" s="45"/>
      <c r="U14" s="45" t="s">
        <v>570</v>
      </c>
      <c r="V14" s="45"/>
      <c r="W14" s="45"/>
    </row>
    <row r="15" spans="1:23" x14ac:dyDescent="0.2">
      <c r="A15" s="45"/>
      <c r="B15" s="45"/>
      <c r="C15" s="45"/>
      <c r="D15" s="45"/>
      <c r="E15" s="45"/>
      <c r="F15" s="45" t="s">
        <v>540</v>
      </c>
      <c r="G15" s="45"/>
      <c r="H15" s="45"/>
      <c r="I15" s="45"/>
      <c r="J15" s="45"/>
      <c r="K15" s="45"/>
      <c r="L15" s="45"/>
      <c r="M15" s="45"/>
      <c r="N15" s="45"/>
      <c r="O15" s="45"/>
      <c r="P15" s="45"/>
      <c r="Q15" s="45"/>
      <c r="R15" s="45"/>
      <c r="S15" s="45"/>
      <c r="T15" s="45"/>
      <c r="U15" s="45" t="s">
        <v>595</v>
      </c>
      <c r="V15" s="45"/>
      <c r="W15" s="45"/>
    </row>
    <row r="16" spans="1:23" x14ac:dyDescent="0.2">
      <c r="A16" s="45"/>
      <c r="B16" s="45"/>
      <c r="C16" s="45"/>
      <c r="D16" s="45"/>
      <c r="E16" s="45"/>
      <c r="F16" s="45" t="s">
        <v>553</v>
      </c>
      <c r="G16" s="45"/>
      <c r="H16" s="45"/>
      <c r="I16" s="45"/>
      <c r="J16" s="45"/>
      <c r="K16" s="45"/>
      <c r="L16" s="45"/>
      <c r="M16" s="45"/>
      <c r="N16" s="45"/>
      <c r="O16" s="45"/>
      <c r="P16" s="45"/>
      <c r="Q16" s="45"/>
      <c r="R16" s="45"/>
      <c r="S16" s="45"/>
      <c r="T16" s="45"/>
      <c r="U16" s="45"/>
      <c r="V16" s="45"/>
      <c r="W16" s="45"/>
    </row>
    <row r="17" spans="1:23" x14ac:dyDescent="0.2">
      <c r="A17" s="45"/>
      <c r="B17" s="45"/>
      <c r="C17" s="45"/>
      <c r="D17" s="45"/>
      <c r="E17" s="45"/>
      <c r="F17" s="45" t="s">
        <v>545</v>
      </c>
      <c r="G17" s="45"/>
      <c r="H17" s="45"/>
      <c r="I17" s="45"/>
      <c r="J17" s="45"/>
      <c r="K17" s="45"/>
      <c r="L17" s="45"/>
      <c r="M17" s="45"/>
      <c r="N17" s="45"/>
      <c r="O17" s="45"/>
      <c r="P17" s="45"/>
      <c r="Q17" s="45"/>
      <c r="R17" s="45"/>
      <c r="S17" s="45"/>
      <c r="T17" s="45"/>
      <c r="U17" s="45"/>
      <c r="V17" s="45"/>
      <c r="W17" s="45"/>
    </row>
    <row r="18" spans="1:23" x14ac:dyDescent="0.2">
      <c r="A18" s="45"/>
      <c r="B18" s="45"/>
      <c r="C18" s="45"/>
      <c r="D18" s="45"/>
      <c r="E18" s="45"/>
      <c r="F18" s="45" t="s">
        <v>556</v>
      </c>
      <c r="G18" s="45"/>
      <c r="H18" s="45"/>
      <c r="I18" s="45"/>
      <c r="J18" s="45"/>
      <c r="K18" s="45"/>
      <c r="L18" s="45"/>
      <c r="M18" s="45"/>
      <c r="N18" s="45"/>
      <c r="O18" s="45"/>
      <c r="P18" s="45"/>
      <c r="Q18" s="45"/>
      <c r="R18" s="45"/>
      <c r="S18" s="45"/>
      <c r="T18" s="45"/>
      <c r="U18" s="45"/>
      <c r="V18" s="45"/>
      <c r="W18" s="45"/>
    </row>
    <row r="19" spans="1:23" x14ac:dyDescent="0.2">
      <c r="A19" s="45"/>
      <c r="B19" s="45"/>
      <c r="C19" s="45"/>
      <c r="D19" s="45"/>
      <c r="E19" s="45"/>
      <c r="F19" s="45" t="s">
        <v>594</v>
      </c>
      <c r="G19" s="45"/>
      <c r="H19" s="45"/>
      <c r="I19" s="45"/>
      <c r="J19" s="45"/>
      <c r="K19" s="45"/>
      <c r="L19" s="45"/>
      <c r="M19" s="45"/>
      <c r="N19" s="45"/>
      <c r="O19" s="45"/>
      <c r="P19" s="45"/>
      <c r="Q19" s="45"/>
      <c r="R19" s="45"/>
      <c r="S19" s="45"/>
      <c r="T19" s="45"/>
      <c r="U19" s="45"/>
      <c r="V19" s="45"/>
      <c r="W19" s="45"/>
    </row>
    <row r="20" spans="1:23" ht="14.45" customHeight="1" x14ac:dyDescent="0.2">
      <c r="A20" s="45"/>
      <c r="B20" s="45"/>
      <c r="C20" s="45"/>
      <c r="D20" s="45"/>
      <c r="E20" s="45"/>
      <c r="F20" s="45" t="s">
        <v>546</v>
      </c>
      <c r="G20" s="45"/>
      <c r="H20" s="45"/>
      <c r="I20" s="45"/>
      <c r="J20" s="45"/>
      <c r="K20" s="45"/>
      <c r="L20" s="45"/>
      <c r="M20" s="45"/>
      <c r="N20" s="45"/>
      <c r="O20" s="45"/>
      <c r="P20" s="45"/>
      <c r="Q20" s="45"/>
      <c r="R20" s="45"/>
      <c r="S20" s="45"/>
      <c r="T20" s="45"/>
      <c r="U20" s="45"/>
      <c r="V20" s="45"/>
      <c r="W20" s="45"/>
    </row>
    <row r="21" spans="1:23" ht="14.45" customHeight="1" x14ac:dyDescent="0.2">
      <c r="A21" s="45"/>
      <c r="B21" s="45"/>
      <c r="C21" s="45"/>
      <c r="D21" s="45"/>
      <c r="E21" s="45"/>
      <c r="F21" s="45" t="s">
        <v>564</v>
      </c>
      <c r="G21" s="45"/>
      <c r="H21" s="45"/>
      <c r="I21" s="45"/>
      <c r="J21" s="45"/>
      <c r="K21" s="45"/>
      <c r="L21" s="45"/>
      <c r="M21" s="45"/>
      <c r="N21" s="45"/>
      <c r="O21" s="45"/>
      <c r="P21" s="45"/>
      <c r="Q21" s="45"/>
      <c r="R21" s="45"/>
      <c r="S21" s="45"/>
      <c r="T21" s="45"/>
      <c r="U21" s="45"/>
      <c r="V21" s="45"/>
      <c r="W21" s="45"/>
    </row>
    <row r="22" spans="1:23" x14ac:dyDescent="0.2">
      <c r="A22" s="45"/>
      <c r="B22" s="45"/>
      <c r="C22" s="45"/>
      <c r="D22" s="45"/>
      <c r="E22" s="45"/>
      <c r="F22" s="45" t="s">
        <v>554</v>
      </c>
      <c r="G22" s="45"/>
      <c r="H22" s="45"/>
      <c r="I22" s="45"/>
      <c r="J22" s="45"/>
      <c r="K22" s="45"/>
      <c r="L22" s="45"/>
      <c r="M22" s="45"/>
      <c r="N22" s="45"/>
      <c r="O22" s="45"/>
      <c r="P22" s="45"/>
      <c r="Q22" s="45"/>
      <c r="R22" s="45"/>
      <c r="S22" s="45"/>
      <c r="T22" s="45"/>
      <c r="U22" s="45"/>
      <c r="V22" s="45"/>
      <c r="W22" s="45"/>
    </row>
    <row r="23" spans="1:23" x14ac:dyDescent="0.2">
      <c r="A23" s="45"/>
      <c r="B23" s="45"/>
      <c r="C23" s="45"/>
      <c r="D23" s="45"/>
      <c r="E23" s="45"/>
      <c r="F23" s="45" t="s">
        <v>567</v>
      </c>
      <c r="G23" s="45"/>
      <c r="H23" s="45"/>
      <c r="I23" s="45"/>
      <c r="J23" s="45"/>
      <c r="K23" s="45"/>
      <c r="L23" s="45"/>
      <c r="M23" s="45"/>
      <c r="N23" s="45"/>
      <c r="O23" s="45"/>
      <c r="P23" s="45"/>
      <c r="Q23" s="45"/>
      <c r="R23" s="45"/>
      <c r="S23" s="45"/>
      <c r="T23" s="45"/>
      <c r="U23" s="45"/>
      <c r="V23" s="45"/>
      <c r="W23" s="45"/>
    </row>
    <row r="24" spans="1:23" x14ac:dyDescent="0.2">
      <c r="A24" s="45"/>
      <c r="B24" s="45"/>
      <c r="C24" s="45"/>
      <c r="D24" s="45"/>
      <c r="E24" s="45"/>
      <c r="F24" s="45" t="s">
        <v>562</v>
      </c>
      <c r="G24" s="45"/>
      <c r="H24" s="45"/>
      <c r="I24" s="45"/>
      <c r="J24" s="45"/>
      <c r="K24" s="45"/>
      <c r="L24" s="45"/>
      <c r="M24" s="45"/>
      <c r="N24" s="45"/>
      <c r="O24" s="45"/>
      <c r="P24" s="45"/>
      <c r="Q24" s="45"/>
      <c r="R24" s="45"/>
      <c r="S24" s="45"/>
      <c r="T24" s="45"/>
      <c r="U24" s="45"/>
      <c r="V24" s="45"/>
      <c r="W24" s="45"/>
    </row>
    <row r="25" spans="1:23" x14ac:dyDescent="0.2">
      <c r="A25" s="45"/>
      <c r="B25" s="45"/>
      <c r="C25" s="45"/>
      <c r="D25" s="45"/>
      <c r="E25" s="45"/>
      <c r="F25" s="45" t="s">
        <v>598</v>
      </c>
      <c r="G25" s="45"/>
      <c r="H25" s="45"/>
      <c r="I25" s="45"/>
      <c r="J25" s="45"/>
      <c r="K25" s="45"/>
      <c r="L25" s="45"/>
      <c r="M25" s="45"/>
      <c r="N25" s="45"/>
      <c r="O25" s="45"/>
      <c r="P25" s="45"/>
      <c r="Q25" s="45"/>
      <c r="R25" s="45"/>
      <c r="S25" s="45"/>
      <c r="T25" s="45"/>
      <c r="U25" s="45"/>
      <c r="V25" s="45"/>
      <c r="W25" s="45"/>
    </row>
    <row r="26" spans="1:23" x14ac:dyDescent="0.2">
      <c r="A26" s="45"/>
      <c r="B26" s="45"/>
      <c r="C26" s="45"/>
      <c r="D26" s="45"/>
      <c r="E26" s="45"/>
      <c r="F26" s="45" t="s">
        <v>551</v>
      </c>
      <c r="G26" s="45"/>
      <c r="H26" s="45"/>
      <c r="I26" s="45"/>
      <c r="J26" s="45"/>
      <c r="K26" s="45"/>
      <c r="L26" s="45"/>
      <c r="M26" s="45"/>
      <c r="N26" s="45"/>
      <c r="O26" s="45"/>
      <c r="P26" s="45"/>
      <c r="Q26" s="45"/>
      <c r="R26" s="45"/>
      <c r="S26" s="45"/>
      <c r="T26" s="45"/>
      <c r="U26" s="45"/>
      <c r="V26" s="45"/>
      <c r="W26" s="45"/>
    </row>
    <row r="27" spans="1:23" x14ac:dyDescent="0.2">
      <c r="A27" s="45"/>
      <c r="B27" s="45"/>
      <c r="C27" s="45"/>
      <c r="D27" s="45"/>
      <c r="E27" s="45"/>
      <c r="F27" s="45" t="s">
        <v>568</v>
      </c>
      <c r="G27" s="45"/>
      <c r="H27" s="45"/>
      <c r="I27" s="45"/>
      <c r="J27" s="45"/>
      <c r="K27" s="45"/>
      <c r="L27" s="45"/>
      <c r="M27" s="45"/>
      <c r="N27" s="45"/>
      <c r="O27" s="45"/>
      <c r="P27" s="45"/>
      <c r="Q27" s="45"/>
      <c r="R27" s="45"/>
      <c r="S27" s="45"/>
      <c r="T27" s="45"/>
      <c r="U27" s="45"/>
      <c r="V27" s="45"/>
      <c r="W27" s="45"/>
    </row>
    <row r="28" spans="1:23" x14ac:dyDescent="0.2">
      <c r="A28" s="45"/>
      <c r="B28" s="45"/>
      <c r="C28" s="45"/>
      <c r="D28" s="45"/>
      <c r="E28" s="45"/>
      <c r="F28" s="45" t="s">
        <v>565</v>
      </c>
      <c r="G28" s="45"/>
      <c r="H28" s="45"/>
      <c r="I28" s="45"/>
      <c r="J28" s="45"/>
      <c r="K28" s="45"/>
      <c r="L28" s="45"/>
      <c r="M28" s="45"/>
      <c r="N28" s="45"/>
      <c r="O28" s="45"/>
      <c r="P28" s="45"/>
      <c r="Q28" s="45"/>
      <c r="R28" s="45"/>
      <c r="S28" s="45"/>
      <c r="T28" s="45"/>
      <c r="U28" s="45"/>
      <c r="V28" s="45"/>
      <c r="W28" s="45"/>
    </row>
    <row r="29" spans="1:23" x14ac:dyDescent="0.2">
      <c r="A29" s="45"/>
      <c r="B29" s="45"/>
      <c r="C29" s="45"/>
      <c r="D29" s="45"/>
      <c r="E29" s="45"/>
      <c r="F29" s="45" t="s">
        <v>547</v>
      </c>
      <c r="G29" s="45"/>
      <c r="H29" s="45"/>
      <c r="I29" s="45"/>
      <c r="J29" s="45"/>
      <c r="K29" s="45"/>
      <c r="L29" s="45"/>
      <c r="M29" s="45"/>
      <c r="N29" s="45"/>
      <c r="O29" s="45"/>
      <c r="P29" s="45"/>
      <c r="Q29" s="45"/>
      <c r="R29" s="45"/>
      <c r="S29" s="45"/>
      <c r="T29" s="45"/>
      <c r="U29" s="45"/>
      <c r="V29" s="45"/>
      <c r="W29" s="45"/>
    </row>
    <row r="30" spans="1:23" x14ac:dyDescent="0.2">
      <c r="A30" s="45"/>
      <c r="B30" s="45"/>
      <c r="C30" s="45"/>
      <c r="D30" s="45"/>
      <c r="E30" s="45"/>
      <c r="F30" s="45" t="s">
        <v>569</v>
      </c>
      <c r="G30" s="45"/>
      <c r="H30" s="45"/>
      <c r="I30" s="45"/>
      <c r="J30" s="45"/>
      <c r="K30" s="45"/>
      <c r="L30" s="45"/>
      <c r="M30" s="45"/>
      <c r="N30" s="45"/>
      <c r="O30" s="45"/>
      <c r="P30" s="45"/>
      <c r="Q30" s="45"/>
      <c r="R30" s="45"/>
      <c r="S30" s="45"/>
      <c r="T30" s="45"/>
      <c r="U30" s="45"/>
      <c r="V30" s="45"/>
      <c r="W30" s="45"/>
    </row>
    <row r="31" spans="1:23" x14ac:dyDescent="0.2">
      <c r="A31" s="45"/>
      <c r="B31" s="45"/>
      <c r="C31" s="45"/>
      <c r="D31" s="242"/>
      <c r="E31" s="242"/>
      <c r="F31" s="45" t="s">
        <v>548</v>
      </c>
      <c r="G31" s="242"/>
      <c r="H31" s="242"/>
      <c r="I31" s="242"/>
      <c r="J31" s="242"/>
      <c r="K31" s="242"/>
      <c r="L31" s="45"/>
      <c r="M31" s="45"/>
      <c r="N31" s="45"/>
      <c r="O31" s="45"/>
      <c r="P31" s="45"/>
      <c r="Q31" s="45"/>
      <c r="R31" s="45"/>
      <c r="S31" s="45"/>
      <c r="T31" s="45"/>
      <c r="U31" s="45"/>
      <c r="V31" s="45"/>
      <c r="W31" s="45"/>
    </row>
    <row r="32" spans="1:23" x14ac:dyDescent="0.2">
      <c r="A32" s="45"/>
      <c r="B32" s="45"/>
      <c r="C32" s="45"/>
      <c r="D32" s="45"/>
      <c r="E32" s="45"/>
      <c r="F32" s="45" t="s">
        <v>566</v>
      </c>
      <c r="G32" s="45"/>
      <c r="H32" s="45"/>
      <c r="I32" s="45"/>
      <c r="J32" s="45"/>
      <c r="K32" s="45"/>
      <c r="L32" s="45"/>
      <c r="M32" s="45"/>
      <c r="N32" s="45"/>
      <c r="O32" s="45"/>
      <c r="P32" s="45"/>
      <c r="Q32" s="45"/>
      <c r="R32" s="45"/>
      <c r="S32" s="45"/>
      <c r="T32" s="45"/>
      <c r="U32" s="45"/>
      <c r="V32" s="45"/>
      <c r="W32" s="45"/>
    </row>
    <row r="33" spans="1:23" x14ac:dyDescent="0.2">
      <c r="A33" s="45"/>
      <c r="B33" s="45"/>
      <c r="C33" s="45"/>
      <c r="D33" s="45"/>
      <c r="E33" s="45"/>
      <c r="F33" s="45" t="s">
        <v>552</v>
      </c>
      <c r="G33" s="45"/>
      <c r="H33" s="45"/>
      <c r="I33" s="45"/>
      <c r="J33" s="45"/>
      <c r="K33" s="45"/>
      <c r="L33" s="45"/>
      <c r="M33" s="45"/>
      <c r="N33" s="45"/>
      <c r="O33" s="45"/>
      <c r="P33" s="45"/>
      <c r="Q33" s="45"/>
      <c r="R33" s="45"/>
      <c r="S33" s="45"/>
      <c r="T33" s="45"/>
      <c r="U33" s="45"/>
      <c r="V33" s="45"/>
      <c r="W33" s="45"/>
    </row>
    <row r="34" spans="1:23" x14ac:dyDescent="0.2">
      <c r="A34" s="45"/>
      <c r="B34" s="45"/>
      <c r="C34" s="45"/>
      <c r="D34" s="45"/>
      <c r="E34" s="45"/>
      <c r="F34" s="45" t="s">
        <v>541</v>
      </c>
      <c r="G34" s="45"/>
      <c r="H34" s="45"/>
      <c r="I34" s="45"/>
      <c r="J34" s="45"/>
      <c r="K34" s="45"/>
      <c r="L34" s="45"/>
      <c r="M34" s="45"/>
      <c r="N34" s="45"/>
      <c r="O34" s="45"/>
      <c r="P34" s="45"/>
      <c r="Q34" s="45"/>
      <c r="R34" s="45"/>
      <c r="S34" s="45"/>
      <c r="T34" s="45"/>
      <c r="U34" s="45"/>
      <c r="V34" s="45"/>
      <c r="W34" s="45"/>
    </row>
    <row r="35" spans="1:23" x14ac:dyDescent="0.2">
      <c r="A35" s="45"/>
      <c r="B35" s="45"/>
      <c r="C35" s="45"/>
      <c r="D35" s="45"/>
      <c r="E35" s="45"/>
      <c r="F35" s="45" t="s">
        <v>595</v>
      </c>
      <c r="G35" s="45"/>
      <c r="H35" s="45"/>
      <c r="I35" s="45"/>
      <c r="J35" s="45"/>
      <c r="K35" s="45"/>
      <c r="L35" s="45"/>
      <c r="M35" s="45"/>
      <c r="N35" s="45"/>
      <c r="O35" s="45"/>
      <c r="P35" s="45"/>
      <c r="Q35" s="45"/>
      <c r="R35" s="45"/>
      <c r="S35" s="45"/>
      <c r="T35" s="45"/>
      <c r="U35" s="45"/>
      <c r="V35" s="45"/>
      <c r="W35" s="45"/>
    </row>
    <row r="36" spans="1:23" x14ac:dyDescent="0.2">
      <c r="A36" s="45"/>
      <c r="B36" s="45"/>
      <c r="C36" s="45"/>
      <c r="D36" s="45"/>
      <c r="E36" s="45"/>
      <c r="F36" s="45" t="s">
        <v>558</v>
      </c>
      <c r="G36" s="45"/>
      <c r="H36" s="45"/>
      <c r="I36" s="45"/>
      <c r="J36" s="45"/>
      <c r="K36" s="45"/>
      <c r="L36" s="45"/>
      <c r="M36" s="45"/>
      <c r="N36" s="45"/>
      <c r="O36" s="45"/>
      <c r="P36" s="45"/>
      <c r="Q36" s="45"/>
      <c r="R36" s="45"/>
      <c r="S36" s="45"/>
      <c r="T36" s="45"/>
      <c r="U36" s="45"/>
      <c r="V36" s="45"/>
      <c r="W36" s="45"/>
    </row>
    <row r="37" spans="1:23" x14ac:dyDescent="0.2">
      <c r="A37" s="45"/>
      <c r="B37" s="45"/>
      <c r="C37" s="45"/>
      <c r="D37" s="45"/>
      <c r="E37" s="45"/>
      <c r="F37" s="45" t="s">
        <v>563</v>
      </c>
      <c r="G37" s="45"/>
      <c r="H37" s="45"/>
      <c r="I37" s="45"/>
      <c r="J37" s="45"/>
      <c r="K37" s="45"/>
      <c r="L37" s="45"/>
      <c r="M37" s="45"/>
      <c r="N37" s="45"/>
      <c r="O37" s="45"/>
      <c r="P37" s="45"/>
      <c r="Q37" s="45"/>
      <c r="R37" s="45"/>
      <c r="S37" s="45"/>
      <c r="T37" s="45"/>
      <c r="U37" s="45"/>
      <c r="V37" s="45"/>
      <c r="W37" s="45"/>
    </row>
    <row r="38" spans="1:23" x14ac:dyDescent="0.2">
      <c r="A38" s="45"/>
      <c r="B38" s="45"/>
      <c r="C38" s="45"/>
      <c r="D38" s="45"/>
      <c r="E38" s="45"/>
      <c r="F38" s="45" t="s">
        <v>570</v>
      </c>
      <c r="G38" s="45"/>
      <c r="H38" s="45"/>
      <c r="I38" s="45"/>
      <c r="J38" s="45"/>
      <c r="K38" s="45"/>
      <c r="L38" s="45"/>
      <c r="M38" s="45"/>
      <c r="N38" s="45"/>
      <c r="O38" s="45"/>
      <c r="P38" s="45"/>
      <c r="Q38" s="45"/>
      <c r="R38" s="45"/>
      <c r="S38" s="45"/>
      <c r="T38" s="45"/>
      <c r="U38" s="45"/>
      <c r="V38" s="45"/>
      <c r="W38" s="45"/>
    </row>
    <row r="39" spans="1:23" x14ac:dyDescent="0.2">
      <c r="A39" s="45"/>
      <c r="B39" s="45"/>
      <c r="C39" s="45"/>
      <c r="D39" s="45"/>
      <c r="E39" s="45"/>
      <c r="F39" s="45"/>
      <c r="G39" s="45"/>
      <c r="H39" s="45"/>
      <c r="I39" s="45"/>
      <c r="J39" s="45"/>
      <c r="K39" s="45"/>
      <c r="L39" s="45"/>
      <c r="M39" s="45"/>
      <c r="N39" s="45"/>
      <c r="O39" s="45"/>
      <c r="P39" s="45"/>
      <c r="Q39" s="45"/>
      <c r="R39" s="45"/>
      <c r="S39" s="45"/>
      <c r="T39" s="45"/>
      <c r="U39" s="45"/>
      <c r="V39" s="45"/>
      <c r="W39" s="45"/>
    </row>
  </sheetData>
  <sortState ref="U2:U15">
    <sortCondition ref="U2"/>
  </sortState>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vt:i4>
      </vt:variant>
    </vt:vector>
  </HeadingPairs>
  <TitlesOfParts>
    <vt:vector size="10" baseType="lpstr">
      <vt:lpstr>Deckblatt</vt:lpstr>
      <vt:lpstr>Basis</vt:lpstr>
      <vt:lpstr>UM-System</vt:lpstr>
      <vt:lpstr>Informationssicherheit</vt:lpstr>
      <vt:lpstr>Produktsicherheit</vt:lpstr>
      <vt:lpstr>ASPICE</vt:lpstr>
      <vt:lpstr>ISO 26262</vt:lpstr>
      <vt:lpstr>Bewertung</vt:lpstr>
      <vt:lpstr>Hilfstabelle</vt:lpstr>
      <vt:lpstr>Deckblatt!Drucktitel</vt:lpstr>
    </vt:vector>
  </TitlesOfParts>
  <Manager/>
  <Company>MEKRA Lang GmbH &amp; Co. KG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Landauer, Sarah</dc:creator>
  <cp:keywords/>
  <dc:description/>
  <cp:lastModifiedBy>Kinzel, Jacqueline</cp:lastModifiedBy>
  <cp:lastPrinted>2023-04-18T07:40:26Z</cp:lastPrinted>
  <dcterms:created xsi:type="dcterms:W3CDTF">2014-08-11T13:40:51Z</dcterms:created>
  <dcterms:modified xsi:type="dcterms:W3CDTF">2025-02-10T13:19:19Z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2021.02.11_Arbeitsversion LSA.xlsx</vt:lpwstr>
  </property>
</Properties>
</file>